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 Drives\Heslington PC\OneDrive\HPC Finance\"/>
    </mc:Choice>
  </mc:AlternateContent>
  <xr:revisionPtr revIDLastSave="0" documentId="8_{5023472E-300F-4D76-B17B-B578CFB2EB1F}" xr6:coauthVersionLast="32" xr6:coauthVersionMax="32" xr10:uidLastSave="{00000000-0000-0000-0000-000000000000}"/>
  <bookViews>
    <workbookView xWindow="0" yWindow="0" windowWidth="20460" windowHeight="6900" xr2:uid="{00000000-000D-0000-FFFF-FFFF00000000}"/>
  </bookViews>
  <sheets>
    <sheet name="BankRec" sheetId="1" r:id="rId1"/>
    <sheet name="Receipts" sheetId="2" r:id="rId2"/>
    <sheet name="Payments" sheetId="3" r:id="rId3"/>
    <sheet name="Inc&amp;Exp" sheetId="4" r:id="rId4"/>
    <sheet name="New" sheetId="5" r:id="rId5"/>
    <sheet name="Budget" sheetId="6" r:id="rId6"/>
  </sheets>
  <calcPr calcId="179017"/>
</workbook>
</file>

<file path=xl/calcChain.xml><?xml version="1.0" encoding="utf-8"?>
<calcChain xmlns="http://schemas.openxmlformats.org/spreadsheetml/2006/main">
  <c r="Z9" i="5" l="1"/>
  <c r="M16" i="2"/>
  <c r="M10" i="2"/>
  <c r="B55" i="1" l="1"/>
  <c r="W65" i="3"/>
  <c r="W66" i="3"/>
  <c r="W67" i="3"/>
  <c r="W68" i="3"/>
  <c r="W69" i="3"/>
  <c r="W70" i="3"/>
  <c r="J68" i="3"/>
  <c r="I68" i="3"/>
  <c r="R22" i="5" l="1"/>
  <c r="F7" i="3"/>
  <c r="W64" i="3"/>
  <c r="W57" i="3" l="1"/>
  <c r="W58" i="3"/>
  <c r="W59" i="3"/>
  <c r="W60" i="3"/>
  <c r="P30" i="5" l="1"/>
  <c r="P17" i="5"/>
  <c r="P15" i="5"/>
  <c r="P16" i="5"/>
  <c r="P14" i="5"/>
  <c r="B54" i="1" l="1"/>
  <c r="G49" i="1"/>
  <c r="G19" i="6" l="1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18" i="6"/>
  <c r="G9" i="6"/>
  <c r="G10" i="6"/>
  <c r="G11" i="6"/>
  <c r="G12" i="6"/>
  <c r="G13" i="6"/>
  <c r="G14" i="6"/>
  <c r="G8" i="6"/>
  <c r="E34" i="6"/>
  <c r="E15" i="6"/>
  <c r="E36" i="6" l="1"/>
  <c r="C34" i="6"/>
  <c r="G34" i="6" s="1"/>
  <c r="C15" i="6"/>
  <c r="T6" i="5"/>
  <c r="T7" i="5"/>
  <c r="T8" i="5"/>
  <c r="T9" i="5"/>
  <c r="M6" i="5"/>
  <c r="I10" i="4"/>
  <c r="C36" i="6" l="1"/>
  <c r="K30" i="5"/>
  <c r="K31" i="5"/>
  <c r="K22" i="5"/>
  <c r="J31" i="5"/>
  <c r="T31" i="5" s="1"/>
  <c r="D33" i="1"/>
  <c r="T30" i="5" l="1"/>
  <c r="G14" i="5"/>
  <c r="J23" i="3" l="1"/>
  <c r="I23" i="3"/>
  <c r="I13" i="4" l="1"/>
  <c r="A15" i="4"/>
  <c r="A35" i="4"/>
  <c r="A37" i="4" s="1"/>
  <c r="W9" i="3" l="1"/>
  <c r="W10" i="3"/>
  <c r="W11" i="3"/>
  <c r="W12" i="3"/>
  <c r="B33" i="1"/>
  <c r="E6" i="2" l="1"/>
  <c r="W8" i="3" l="1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61" i="3"/>
  <c r="W62" i="3"/>
  <c r="W63" i="3"/>
  <c r="F33" i="5" l="1"/>
  <c r="F11" i="5"/>
  <c r="F35" i="5" l="1"/>
  <c r="X26" i="5"/>
  <c r="X6" i="5" l="1"/>
  <c r="X8" i="5"/>
  <c r="X9" i="5"/>
  <c r="X5" i="5"/>
  <c r="X31" i="5" l="1"/>
  <c r="X30" i="5"/>
  <c r="X29" i="5"/>
  <c r="X28" i="5"/>
  <c r="X27" i="5"/>
  <c r="X25" i="5"/>
  <c r="X24" i="5"/>
  <c r="X23" i="5"/>
  <c r="X22" i="5"/>
  <c r="X21" i="5"/>
  <c r="X20" i="5"/>
  <c r="X19" i="5"/>
  <c r="X18" i="5"/>
  <c r="X16" i="5"/>
  <c r="X14" i="5"/>
  <c r="V33" i="5" l="1"/>
  <c r="W14" i="5" s="1"/>
  <c r="S33" i="5"/>
  <c r="R33" i="5"/>
  <c r="Q33" i="5"/>
  <c r="P33" i="5"/>
  <c r="O33" i="5"/>
  <c r="M33" i="5"/>
  <c r="L33" i="5"/>
  <c r="K33" i="5"/>
  <c r="J33" i="5"/>
  <c r="I33" i="5"/>
  <c r="H33" i="5"/>
  <c r="D33" i="5"/>
  <c r="E14" i="5" s="1"/>
  <c r="B33" i="5"/>
  <c r="C14" i="5" s="1"/>
  <c r="Z31" i="5"/>
  <c r="Z30" i="5"/>
  <c r="N33" i="5"/>
  <c r="T28" i="5"/>
  <c r="Z28" i="5" s="1"/>
  <c r="T27" i="5"/>
  <c r="Z27" i="5" s="1"/>
  <c r="T26" i="5"/>
  <c r="Z26" i="5" s="1"/>
  <c r="T25" i="5"/>
  <c r="Z25" i="5" s="1"/>
  <c r="T24" i="5"/>
  <c r="Z24" i="5" s="1"/>
  <c r="T23" i="5"/>
  <c r="Z23" i="5" s="1"/>
  <c r="T22" i="5"/>
  <c r="Z22" i="5" s="1"/>
  <c r="T21" i="5"/>
  <c r="Z21" i="5" s="1"/>
  <c r="T20" i="5"/>
  <c r="Z20" i="5" s="1"/>
  <c r="T19" i="5"/>
  <c r="Z19" i="5" s="1"/>
  <c r="T18" i="5"/>
  <c r="Z18" i="5" s="1"/>
  <c r="T16" i="5"/>
  <c r="Z16" i="5" s="1"/>
  <c r="T14" i="5"/>
  <c r="Z14" i="5" s="1"/>
  <c r="V11" i="5"/>
  <c r="S11" i="5"/>
  <c r="S35" i="5" s="1"/>
  <c r="R11" i="5"/>
  <c r="Q11" i="5"/>
  <c r="P11" i="5"/>
  <c r="O11" i="5"/>
  <c r="N11" i="5"/>
  <c r="N35" i="5" s="1"/>
  <c r="M11" i="5"/>
  <c r="L11" i="5"/>
  <c r="K11" i="5"/>
  <c r="J11" i="5"/>
  <c r="I11" i="5"/>
  <c r="H11" i="5"/>
  <c r="D11" i="5"/>
  <c r="B11" i="5"/>
  <c r="Z8" i="5"/>
  <c r="Z6" i="5"/>
  <c r="T5" i="5"/>
  <c r="Z5" i="5" s="1"/>
  <c r="R35" i="5" l="1"/>
  <c r="P35" i="5"/>
  <c r="O35" i="5"/>
  <c r="M35" i="5"/>
  <c r="K35" i="5"/>
  <c r="I35" i="5"/>
  <c r="H35" i="5"/>
  <c r="L35" i="5"/>
  <c r="Q35" i="5"/>
  <c r="J35" i="5"/>
  <c r="D35" i="5"/>
  <c r="B35" i="5"/>
  <c r="X33" i="5"/>
  <c r="Y14" i="5" s="1"/>
  <c r="X11" i="5"/>
  <c r="V35" i="5"/>
  <c r="T11" i="5"/>
  <c r="Z11" i="5" s="1"/>
  <c r="T33" i="5"/>
  <c r="U14" i="5" s="1"/>
  <c r="T29" i="5"/>
  <c r="Z29" i="5" s="1"/>
  <c r="R7" i="3"/>
  <c r="I28" i="4" s="1"/>
  <c r="Z33" i="5" l="1"/>
  <c r="T35" i="5"/>
  <c r="M14" i="2"/>
  <c r="M15" i="2"/>
  <c r="M9" i="2"/>
  <c r="M12" i="2"/>
  <c r="V7" i="3"/>
  <c r="I33" i="4" s="1"/>
  <c r="U7" i="3"/>
  <c r="I24" i="4" s="1"/>
  <c r="T7" i="3"/>
  <c r="I25" i="4" s="1"/>
  <c r="S7" i="3"/>
  <c r="I30" i="4" s="1"/>
  <c r="Q7" i="3"/>
  <c r="I31" i="4" s="1"/>
  <c r="G40" i="1" s="1"/>
  <c r="G42" i="1" s="1"/>
  <c r="P7" i="3"/>
  <c r="I26" i="4" s="1"/>
  <c r="O7" i="3"/>
  <c r="I27" i="4" s="1"/>
  <c r="N7" i="3"/>
  <c r="I32" i="4" s="1"/>
  <c r="M7" i="3"/>
  <c r="I29" i="4" s="1"/>
  <c r="L7" i="3"/>
  <c r="I23" i="4" s="1"/>
  <c r="K7" i="3"/>
  <c r="I22" i="4" s="1"/>
  <c r="J7" i="3"/>
  <c r="I20" i="4" s="1"/>
  <c r="I7" i="3"/>
  <c r="I19" i="4" s="1"/>
  <c r="H7" i="3"/>
  <c r="I18" i="4" s="1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3" i="2"/>
  <c r="M11" i="2"/>
  <c r="M8" i="2"/>
  <c r="M7" i="2"/>
  <c r="L6" i="2"/>
  <c r="I12" i="4" s="1"/>
  <c r="K6" i="2"/>
  <c r="J6" i="2"/>
  <c r="I9" i="4" s="1"/>
  <c r="I6" i="2"/>
  <c r="H6" i="2"/>
  <c r="I11" i="4" s="1"/>
  <c r="G6" i="2"/>
  <c r="I8" i="4" s="1"/>
  <c r="G7" i="1"/>
  <c r="G9" i="1" s="1"/>
  <c r="D20" i="1"/>
  <c r="G33" i="1" s="1"/>
  <c r="G52" i="1" l="1"/>
  <c r="G56" i="1" s="1"/>
  <c r="I56" i="1" s="1"/>
  <c r="I15" i="4"/>
  <c r="I35" i="4"/>
  <c r="Y1" i="3" s="1"/>
  <c r="Y2" i="3" s="1"/>
  <c r="M4" i="2"/>
  <c r="N4" i="2" s="1"/>
  <c r="W5" i="3"/>
  <c r="W4" i="3" s="1"/>
  <c r="W7" i="3"/>
  <c r="G11" i="1"/>
  <c r="G13" i="1" s="1"/>
  <c r="M6" i="2"/>
  <c r="I37" i="4" l="1"/>
  <c r="P1" i="2"/>
  <c r="P2" i="2" s="1"/>
  <c r="I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4" authorId="0" shapeId="0" xr:uid="{00000000-0006-0000-0400-000001000000}">
      <text>
        <r>
          <rPr>
            <sz val="16"/>
            <color indexed="81"/>
            <rFont val="Tahoma"/>
            <family val="2"/>
          </rPr>
          <t>Wage cost as per cent of total expenditure</t>
        </r>
      </text>
    </comment>
    <comment ref="E14" authorId="0" shapeId="0" xr:uid="{00000000-0006-0000-0400-000002000000}">
      <text>
        <r>
          <rPr>
            <sz val="16"/>
            <color indexed="81"/>
            <rFont val="Tahoma"/>
            <family val="2"/>
          </rPr>
          <t>Wage cost as per cent of total expenditure</t>
        </r>
      </text>
    </comment>
    <comment ref="G14" authorId="0" shapeId="0" xr:uid="{00000000-0006-0000-0400-000003000000}">
      <text>
        <r>
          <rPr>
            <sz val="16"/>
            <color indexed="81"/>
            <rFont val="Tahoma"/>
            <family val="2"/>
          </rPr>
          <t>Wage cost as per cent of total expenditure</t>
        </r>
      </text>
    </comment>
    <comment ref="U14" authorId="0" shapeId="0" xr:uid="{00000000-0006-0000-0400-000004000000}">
      <text>
        <r>
          <rPr>
            <sz val="16"/>
            <color indexed="81"/>
            <rFont val="Tahoma"/>
            <family val="2"/>
          </rPr>
          <t>Wage cost as per cent of total expenditure</t>
        </r>
      </text>
    </comment>
    <comment ref="W14" authorId="0" shapeId="0" xr:uid="{00000000-0006-0000-0400-000005000000}">
      <text>
        <r>
          <rPr>
            <sz val="16"/>
            <color indexed="81"/>
            <rFont val="Tahoma"/>
            <family val="2"/>
          </rPr>
          <t>Wage cost as per cent of total expenditure</t>
        </r>
      </text>
    </comment>
    <comment ref="Y14" authorId="0" shapeId="0" xr:uid="{00000000-0006-0000-0400-000006000000}">
      <text>
        <r>
          <rPr>
            <sz val="16"/>
            <color indexed="81"/>
            <rFont val="Tahoma"/>
            <family val="2"/>
          </rPr>
          <t>Wage cost as per cent of total expenditure</t>
        </r>
      </text>
    </comment>
  </commentList>
</comments>
</file>

<file path=xl/sharedStrings.xml><?xml version="1.0" encoding="utf-8"?>
<sst xmlns="http://schemas.openxmlformats.org/spreadsheetml/2006/main" count="333" uniqueCount="190">
  <si>
    <t xml:space="preserve">Add receipts </t>
  </si>
  <si>
    <t>Date</t>
  </si>
  <si>
    <t>Description</t>
  </si>
  <si>
    <t>Reference</t>
  </si>
  <si>
    <t>Amount</t>
  </si>
  <si>
    <t>Precept</t>
  </si>
  <si>
    <t>Insurance</t>
  </si>
  <si>
    <t>Less payments</t>
  </si>
  <si>
    <t>Balance at bank and in hand:</t>
  </si>
  <si>
    <t>Investment account</t>
  </si>
  <si>
    <t>Current account</t>
  </si>
  <si>
    <t>Unpresented items:</t>
  </si>
  <si>
    <t>Ref</t>
  </si>
  <si>
    <t>Petty Cash</t>
  </si>
  <si>
    <t>Income</t>
  </si>
  <si>
    <t>Total Income</t>
  </si>
  <si>
    <t>Expenditure</t>
  </si>
  <si>
    <t>Total Expenditure</t>
  </si>
  <si>
    <t>Surplus/(Deficit)</t>
  </si>
  <si>
    <t>Inc&amp;Exp</t>
  </si>
  <si>
    <t>S/b Zero</t>
  </si>
  <si>
    <t>HESLINGTON PARISH COUNCIL</t>
  </si>
  <si>
    <t>Fiona Hill</t>
  </si>
  <si>
    <t>David Murray</t>
  </si>
  <si>
    <t>VAT</t>
  </si>
  <si>
    <t>VAT Refunded</t>
  </si>
  <si>
    <t>Clerk</t>
  </si>
  <si>
    <t>Lengthsman</t>
  </si>
  <si>
    <t>Grants</t>
  </si>
  <si>
    <t>Subs</t>
  </si>
  <si>
    <t>Subscriptions</t>
  </si>
  <si>
    <t>Heslington Parish Council</t>
  </si>
  <si>
    <t xml:space="preserve">Balance c/f </t>
  </si>
  <si>
    <t>Bank Interest</t>
  </si>
  <si>
    <t>Grass Cutting</t>
  </si>
  <si>
    <t>Audits</t>
  </si>
  <si>
    <t>Clerks Expenses</t>
  </si>
  <si>
    <t>Newsletter</t>
  </si>
  <si>
    <t>Local Plan/Neighbourhood Plan</t>
  </si>
  <si>
    <t>Maintenance/Repairs</t>
  </si>
  <si>
    <t>Misc</t>
  </si>
  <si>
    <t>Maint</t>
  </si>
  <si>
    <t>Meet</t>
  </si>
  <si>
    <t>Room</t>
  </si>
  <si>
    <t>Meeting Room</t>
  </si>
  <si>
    <t>Expenses</t>
  </si>
  <si>
    <t>Grant</t>
  </si>
  <si>
    <t>Pension</t>
  </si>
  <si>
    <t>Grass</t>
  </si>
  <si>
    <t>Cutting</t>
  </si>
  <si>
    <t>VAT Paid (To Reclaim)</t>
  </si>
  <si>
    <t>Transparency</t>
  </si>
  <si>
    <t>Ring-Fenced Funding:</t>
  </si>
  <si>
    <t>Transparency Code</t>
  </si>
  <si>
    <t>HESLINGTON PARISH COUNCIL MONTHLY FINANCE REPORT</t>
  </si>
  <si>
    <t xml:space="preserve">Month: 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</si>
  <si>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</si>
  <si>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</si>
  <si>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</si>
  <si>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</si>
  <si>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</si>
  <si>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</si>
  <si>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</si>
  <si>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</si>
  <si>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</si>
  <si>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</si>
  <si>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</si>
  <si>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</si>
  <si>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Cumul YTD Actual</t>
  </si>
  <si>
    <t>FY Best Estimate</t>
  </si>
  <si>
    <t>CYC Precept</t>
  </si>
  <si>
    <t>CYC Double Taxation/Grants</t>
  </si>
  <si>
    <t>Local Plan - HVT Contribution</t>
  </si>
  <si>
    <t>VAT Refund</t>
  </si>
  <si>
    <t>Misc / Bank Interest</t>
  </si>
  <si>
    <t>Parish Clerk wages</t>
  </si>
  <si>
    <t>Parish Clerk PAYE adjust (TBC)</t>
  </si>
  <si>
    <t>Lengthsman wages</t>
  </si>
  <si>
    <t>Lengthsman PAYE adjust (TBC)</t>
  </si>
  <si>
    <t>Subs / Membership Fees</t>
  </si>
  <si>
    <t>Neighbourhood Plan / Local Plan</t>
  </si>
  <si>
    <t>Parish Clerk Expenses</t>
  </si>
  <si>
    <t>Pension scheme costs</t>
  </si>
  <si>
    <t>Miscellaneous / Sundry items</t>
  </si>
  <si>
    <t xml:space="preserve">Maintenance and General Repairs </t>
  </si>
  <si>
    <t>Large Projects/Meeting Room</t>
  </si>
  <si>
    <t>VAT Paid ( To Reclaim)</t>
  </si>
  <si>
    <t>Payee</t>
  </si>
  <si>
    <t>Cheque</t>
  </si>
  <si>
    <t>Salary</t>
  </si>
  <si>
    <t>Subscription</t>
  </si>
  <si>
    <t xml:space="preserve"> </t>
  </si>
  <si>
    <t>Income (£)</t>
  </si>
  <si>
    <t>Total Income (£)</t>
  </si>
  <si>
    <t>Expenditure (£)</t>
  </si>
  <si>
    <t>Overspend/underspend (£)</t>
  </si>
  <si>
    <t xml:space="preserve"> Budget Vs  FY Best Est</t>
  </si>
  <si>
    <t>Urban Vision</t>
  </si>
  <si>
    <t>NP</t>
  </si>
  <si>
    <t>Total Expenditure (£)</t>
  </si>
  <si>
    <t>CYC</t>
  </si>
  <si>
    <t>Double Taxation</t>
  </si>
  <si>
    <t>Tree Works</t>
  </si>
  <si>
    <t>Miscellaneous</t>
  </si>
  <si>
    <t>Meeting Room Donation</t>
  </si>
  <si>
    <t>Interest</t>
  </si>
  <si>
    <t>NP Consultancy</t>
  </si>
  <si>
    <t>YLCA</t>
  </si>
  <si>
    <t>RECEIPTS 2017-2018</t>
  </si>
  <si>
    <t>PAYMENTS 2017-2018</t>
  </si>
  <si>
    <t>2016/17  Actual</t>
  </si>
  <si>
    <t>2017/18  Budget</t>
  </si>
  <si>
    <t>2018/19 Budget</t>
  </si>
  <si>
    <t>Groundwork UK</t>
  </si>
  <si>
    <t>2016-2017 Grant Returned</t>
  </si>
  <si>
    <t>York Environment Forum</t>
  </si>
  <si>
    <t>Contacta</t>
  </si>
  <si>
    <t>Hearing Loop</t>
  </si>
  <si>
    <t>Income and Expenditure Account Year Ending 31 March 2018</t>
  </si>
  <si>
    <t>David Blacketer</t>
  </si>
  <si>
    <t>P&amp;F Hawkswell Ltd</t>
  </si>
  <si>
    <t>HMRC</t>
  </si>
  <si>
    <t>Tennyson Insurance</t>
  </si>
  <si>
    <t>J Mark</t>
  </si>
  <si>
    <t>Planter Plants etc</t>
  </si>
  <si>
    <t>Grass Cutting 2016</t>
  </si>
  <si>
    <t>PAYE</t>
  </si>
  <si>
    <t>Meeting Room Repairs</t>
  </si>
  <si>
    <t>Parish Council Funds:</t>
  </si>
  <si>
    <t>FY Best Est.   Vs  YTD   BALANCE</t>
  </si>
  <si>
    <t xml:space="preserve">[1] </t>
  </si>
  <si>
    <t>Offset against CYC Ward Grant received 2016/17</t>
  </si>
  <si>
    <t xml:space="preserve">[2] </t>
  </si>
  <si>
    <t>Includes £2,611 Meeting Room repairs</t>
  </si>
  <si>
    <t xml:space="preserve">[3] </t>
  </si>
  <si>
    <t>Includes £2,000 est website costs</t>
  </si>
  <si>
    <t>Ward Grant</t>
  </si>
  <si>
    <t>David  Murray</t>
  </si>
  <si>
    <t>Cancelled</t>
  </si>
  <si>
    <t>Yorkshire Internal Audit Services</t>
  </si>
  <si>
    <t>Post Office</t>
  </si>
  <si>
    <t>Focus4Print</t>
  </si>
  <si>
    <t>Colin Bell</t>
  </si>
  <si>
    <t>Internal Audit</t>
  </si>
  <si>
    <t>NP Business Survey Postage</t>
  </si>
  <si>
    <t>Balance b/f 01 April 2017</t>
  </si>
  <si>
    <t>NP Grant</t>
  </si>
  <si>
    <t>York Print Company</t>
  </si>
  <si>
    <t>David Murrey</t>
  </si>
  <si>
    <t>PKF Littlejohn LLP</t>
  </si>
  <si>
    <t>External Audit</t>
  </si>
  <si>
    <t>DT</t>
  </si>
  <si>
    <t>Trans Code</t>
  </si>
  <si>
    <t>Heslington Church</t>
  </si>
  <si>
    <t>Paul Cox</t>
  </si>
  <si>
    <t>Dandelion Treatment</t>
  </si>
  <si>
    <t>Note 4</t>
  </si>
  <si>
    <t>Includes expenditure not budgeted for - article 4 and meeting room roof/windows</t>
  </si>
  <si>
    <t>Draft Budget 2018/2019</t>
  </si>
  <si>
    <t>VAT To Be Refunded</t>
  </si>
  <si>
    <t>2017/18</t>
  </si>
  <si>
    <t>Large Projects / Meeting Room</t>
  </si>
  <si>
    <t>Diff</t>
  </si>
  <si>
    <t>Ring Fence Unspent 2017/18 budget?</t>
  </si>
  <si>
    <t>Neighbourhood Plan</t>
  </si>
  <si>
    <t>Earmarked Reserves 2018-2019</t>
  </si>
  <si>
    <t>Article 4 (2) Direction</t>
  </si>
  <si>
    <t>Meeting Room Refurbishment</t>
  </si>
  <si>
    <t>General Reserve: Good Practice = 6-18 Months</t>
  </si>
  <si>
    <t>6 Months =</t>
  </si>
  <si>
    <t>TG Cutt</t>
  </si>
  <si>
    <t>Fire Extinguisher Service</t>
  </si>
  <si>
    <t>B&amp;Q</t>
  </si>
  <si>
    <t>Meeting Room Kitchen</t>
  </si>
  <si>
    <t>Made up off:</t>
  </si>
  <si>
    <t>Neighbourhood Planning/Local Plan</t>
  </si>
  <si>
    <t>Printer Share Cost</t>
  </si>
  <si>
    <t>Jack Barber Ltd</t>
  </si>
  <si>
    <t>Website</t>
  </si>
  <si>
    <t>Code</t>
  </si>
  <si>
    <t>No S137 Expenditure</t>
  </si>
  <si>
    <t xml:space="preserve">Transparency Code </t>
  </si>
  <si>
    <t>Richard James Handmade</t>
  </si>
  <si>
    <t>Laptop Share Cost</t>
  </si>
  <si>
    <t>Home Work Allow</t>
  </si>
  <si>
    <t>Expences</t>
  </si>
  <si>
    <t>18 Months =</t>
  </si>
  <si>
    <t>Bank Reconciliation as at 31 March 2018</t>
  </si>
  <si>
    <t>Yorkshire Bank</t>
  </si>
  <si>
    <t>Date: 15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</si>
</sst>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;[Red]\(#,##0\)"/>
    <numFmt numFmtId="165" formatCode="0.0%;[Red]\-0.0%"/>
    <numFmt numFmtId="166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1"/>
      <name val="Tahoma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9"/>
      <color theme="4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 applyFill="1"/>
    <xf numFmtId="14" fontId="1" fillId="0" borderId="0" xfId="0" applyNumberFormat="1" applyFont="1" applyFill="1"/>
    <xf numFmtId="2" fontId="1" fillId="0" borderId="0" xfId="0" applyNumberFormat="1" applyFont="1"/>
    <xf numFmtId="0" fontId="1" fillId="0" borderId="0" xfId="0" applyFont="1"/>
    <xf numFmtId="0" fontId="4" fillId="0" borderId="0" xfId="0" applyFont="1"/>
    <xf numFmtId="1" fontId="1" fillId="0" borderId="0" xfId="0" applyNumberFormat="1" applyFont="1"/>
    <xf numFmtId="2" fontId="1" fillId="0" borderId="0" xfId="0" applyNumberFormat="1" applyFont="1" applyFill="1"/>
    <xf numFmtId="14" fontId="1" fillId="0" borderId="0" xfId="0" applyNumberFormat="1" applyFont="1"/>
    <xf numFmtId="0" fontId="5" fillId="0" borderId="0" xfId="0" applyFont="1"/>
    <xf numFmtId="2" fontId="5" fillId="0" borderId="0" xfId="0" applyNumberFormat="1" applyFont="1"/>
    <xf numFmtId="2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2" fontId="1" fillId="0" borderId="1" xfId="0" applyNumberFormat="1" applyFont="1" applyFill="1" applyBorder="1"/>
    <xf numFmtId="2" fontId="1" fillId="0" borderId="0" xfId="0" applyNumberFormat="1" applyFont="1" applyFill="1" applyBorder="1"/>
    <xf numFmtId="2" fontId="6" fillId="0" borderId="0" xfId="0" applyNumberFormat="1" applyFont="1"/>
    <xf numFmtId="2" fontId="1" fillId="0" borderId="0" xfId="0" applyNumberFormat="1" applyFont="1" applyBorder="1"/>
    <xf numFmtId="0" fontId="1" fillId="0" borderId="0" xfId="0" applyFont="1" applyBorder="1"/>
    <xf numFmtId="14" fontId="1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Border="1"/>
    <xf numFmtId="0" fontId="1" fillId="0" borderId="0" xfId="0" applyFont="1" applyFill="1" applyBorder="1"/>
    <xf numFmtId="2" fontId="1" fillId="0" borderId="2" xfId="0" applyNumberFormat="1" applyFont="1" applyBorder="1"/>
    <xf numFmtId="2" fontId="1" fillId="0" borderId="1" xfId="0" applyNumberFormat="1" applyFont="1" applyBorder="1"/>
    <xf numFmtId="0" fontId="8" fillId="0" borderId="0" xfId="0" applyFont="1"/>
    <xf numFmtId="0" fontId="8" fillId="0" borderId="0" xfId="0" applyFont="1" applyBorder="1"/>
    <xf numFmtId="2" fontId="1" fillId="0" borderId="3" xfId="0" applyNumberFormat="1" applyFont="1" applyBorder="1"/>
    <xf numFmtId="2" fontId="1" fillId="0" borderId="4" xfId="0" applyNumberFormat="1" applyFont="1" applyBorder="1"/>
    <xf numFmtId="2" fontId="4" fillId="0" borderId="0" xfId="0" applyNumberFormat="1" applyFont="1"/>
    <xf numFmtId="2" fontId="4" fillId="0" borderId="1" xfId="0" applyNumberFormat="1" applyFont="1" applyBorder="1"/>
    <xf numFmtId="2" fontId="4" fillId="0" borderId="0" xfId="0" applyNumberFormat="1" applyFont="1" applyBorder="1"/>
    <xf numFmtId="2" fontId="1" fillId="0" borderId="5" xfId="0" applyNumberFormat="1" applyFont="1" applyBorder="1"/>
    <xf numFmtId="0" fontId="1" fillId="0" borderId="0" xfId="0" applyFont="1" applyAlignment="1">
      <alignment horizontal="center"/>
    </xf>
    <xf numFmtId="0" fontId="1" fillId="0" borderId="5" xfId="0" applyFont="1" applyBorder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/>
    <xf numFmtId="17" fontId="9" fillId="2" borderId="0" xfId="0" applyNumberFormat="1" applyFont="1" applyFill="1" applyAlignment="1">
      <alignment horizontal="left" vertical="top"/>
    </xf>
    <xf numFmtId="1" fontId="10" fillId="0" borderId="0" xfId="0" applyNumberFormat="1" applyFont="1"/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right" wrapText="1"/>
    </xf>
    <xf numFmtId="0" fontId="12" fillId="4" borderId="0" xfId="0" applyFont="1" applyFill="1" applyBorder="1" applyAlignment="1">
      <alignment horizontal="right" wrapText="1"/>
    </xf>
    <xf numFmtId="0" fontId="14" fillId="0" borderId="6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4" borderId="6" xfId="0" applyFont="1" applyFill="1" applyBorder="1" applyAlignment="1">
      <alignment vertical="center"/>
    </xf>
    <xf numFmtId="0" fontId="17" fillId="0" borderId="0" xfId="0" applyFont="1"/>
    <xf numFmtId="0" fontId="10" fillId="0" borderId="6" xfId="0" applyFont="1" applyBorder="1" applyAlignment="1">
      <alignment vertical="center"/>
    </xf>
    <xf numFmtId="1" fontId="15" fillId="3" borderId="6" xfId="0" applyNumberFormat="1" applyFont="1" applyFill="1" applyBorder="1" applyAlignment="1">
      <alignment vertical="center"/>
    </xf>
    <xf numFmtId="164" fontId="17" fillId="4" borderId="6" xfId="0" applyNumberFormat="1" applyFont="1" applyFill="1" applyBorder="1" applyAlignment="1">
      <alignment vertical="center"/>
    </xf>
    <xf numFmtId="165" fontId="17" fillId="0" borderId="6" xfId="1" applyNumberFormat="1" applyFont="1" applyBorder="1" applyAlignment="1">
      <alignment vertical="center"/>
    </xf>
    <xf numFmtId="164" fontId="17" fillId="3" borderId="6" xfId="0" applyNumberFormat="1" applyFont="1" applyFill="1" applyBorder="1" applyAlignment="1">
      <alignment vertical="center"/>
    </xf>
    <xf numFmtId="165" fontId="15" fillId="0" borderId="6" xfId="0" applyNumberFormat="1" applyFont="1" applyBorder="1" applyAlignment="1">
      <alignment vertical="center"/>
    </xf>
    <xf numFmtId="1" fontId="15" fillId="0" borderId="6" xfId="0" applyNumberFormat="1" applyFont="1" applyBorder="1" applyAlignment="1">
      <alignment vertical="center"/>
    </xf>
    <xf numFmtId="165" fontId="17" fillId="0" borderId="6" xfId="0" applyNumberFormat="1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166" fontId="19" fillId="0" borderId="6" xfId="2" applyNumberFormat="1" applyFont="1" applyBorder="1" applyAlignment="1">
      <alignment vertical="center"/>
    </xf>
    <xf numFmtId="166" fontId="19" fillId="0" borderId="6" xfId="2" applyNumberFormat="1" applyFont="1" applyFill="1" applyBorder="1" applyAlignment="1">
      <alignment vertical="center"/>
    </xf>
    <xf numFmtId="166" fontId="20" fillId="0" borderId="6" xfId="2" applyNumberFormat="1" applyFont="1" applyFill="1" applyBorder="1" applyAlignment="1">
      <alignment vertical="center"/>
    </xf>
    <xf numFmtId="166" fontId="19" fillId="3" borderId="6" xfId="2" applyNumberFormat="1" applyFont="1" applyFill="1" applyBorder="1" applyAlignment="1">
      <alignment vertical="center"/>
    </xf>
    <xf numFmtId="166" fontId="21" fillId="0" borderId="6" xfId="2" applyNumberFormat="1" applyFont="1" applyBorder="1" applyAlignment="1">
      <alignment vertical="center"/>
    </xf>
    <xf numFmtId="166" fontId="19" fillId="4" borderId="6" xfId="2" applyNumberFormat="1" applyFont="1" applyFill="1" applyBorder="1" applyAlignment="1">
      <alignment vertical="center"/>
    </xf>
    <xf numFmtId="166" fontId="21" fillId="4" borderId="6" xfId="2" applyNumberFormat="1" applyFont="1" applyFill="1" applyBorder="1" applyAlignment="1">
      <alignment vertical="center"/>
    </xf>
    <xf numFmtId="0" fontId="21" fillId="0" borderId="0" xfId="0" applyFont="1"/>
    <xf numFmtId="0" fontId="10" fillId="0" borderId="6" xfId="0" applyFont="1" applyFill="1" applyBorder="1" applyAlignment="1">
      <alignment vertical="center"/>
    </xf>
    <xf numFmtId="1" fontId="15" fillId="0" borderId="6" xfId="0" applyNumberFormat="1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164" fontId="17" fillId="0" borderId="6" xfId="0" applyNumberFormat="1" applyFont="1" applyFill="1" applyBorder="1" applyAlignment="1">
      <alignment vertical="center"/>
    </xf>
    <xf numFmtId="165" fontId="17" fillId="0" borderId="6" xfId="0" applyNumberFormat="1" applyFont="1" applyFill="1" applyBorder="1" applyAlignment="1">
      <alignment vertical="center"/>
    </xf>
    <xf numFmtId="164" fontId="15" fillId="0" borderId="6" xfId="0" applyNumberFormat="1" applyFont="1" applyFill="1" applyBorder="1" applyAlignment="1">
      <alignment vertical="center"/>
    </xf>
    <xf numFmtId="0" fontId="17" fillId="0" borderId="0" xfId="0" applyFont="1" applyFill="1"/>
    <xf numFmtId="1" fontId="17" fillId="0" borderId="0" xfId="0" applyNumberFormat="1" applyFont="1"/>
    <xf numFmtId="0" fontId="16" fillId="0" borderId="0" xfId="0" applyFont="1" applyFill="1" applyBorder="1" applyAlignment="1">
      <alignment vertical="center"/>
    </xf>
    <xf numFmtId="9" fontId="23" fillId="0" borderId="6" xfId="1" applyFont="1" applyBorder="1" applyAlignment="1">
      <alignment vertical="center"/>
    </xf>
    <xf numFmtId="9" fontId="24" fillId="0" borderId="6" xfId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5" fontId="17" fillId="0" borderId="0" xfId="0" applyNumberFormat="1" applyFont="1" applyFill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66" fontId="19" fillId="0" borderId="1" xfId="2" applyNumberFormat="1" applyFont="1" applyBorder="1" applyAlignment="1">
      <alignment vertical="center"/>
    </xf>
    <xf numFmtId="166" fontId="19" fillId="0" borderId="0" xfId="2" applyNumberFormat="1" applyFont="1" applyBorder="1" applyAlignment="1">
      <alignment vertical="center"/>
    </xf>
    <xf numFmtId="166" fontId="19" fillId="0" borderId="1" xfId="2" applyNumberFormat="1" applyFont="1" applyFill="1" applyBorder="1" applyAlignment="1">
      <alignment vertical="center"/>
    </xf>
    <xf numFmtId="166" fontId="20" fillId="0" borderId="1" xfId="2" applyNumberFormat="1" applyFont="1" applyFill="1" applyBorder="1" applyAlignment="1">
      <alignment vertical="center"/>
    </xf>
    <xf numFmtId="166" fontId="19" fillId="0" borderId="0" xfId="2" applyNumberFormat="1" applyFont="1" applyAlignment="1">
      <alignment vertical="center"/>
    </xf>
    <xf numFmtId="166" fontId="19" fillId="3" borderId="1" xfId="2" applyNumberFormat="1" applyFont="1" applyFill="1" applyBorder="1" applyAlignment="1">
      <alignment vertical="center"/>
    </xf>
    <xf numFmtId="166" fontId="21" fillId="0" borderId="0" xfId="2" applyNumberFormat="1" applyFont="1" applyAlignment="1">
      <alignment vertical="center"/>
    </xf>
    <xf numFmtId="164" fontId="21" fillId="4" borderId="6" xfId="0" applyNumberFormat="1" applyFont="1" applyFill="1" applyBorder="1" applyAlignment="1">
      <alignment vertical="center"/>
    </xf>
    <xf numFmtId="0" fontId="15" fillId="0" borderId="0" xfId="0" applyFont="1"/>
    <xf numFmtId="0" fontId="15" fillId="0" borderId="0" xfId="0" applyFont="1" applyFill="1"/>
    <xf numFmtId="1" fontId="15" fillId="0" borderId="0" xfId="0" applyNumberFormat="1" applyFont="1" applyFill="1"/>
    <xf numFmtId="38" fontId="17" fillId="0" borderId="0" xfId="0" applyNumberFormat="1" applyFont="1" applyFill="1"/>
    <xf numFmtId="164" fontId="21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/>
    <xf numFmtId="0" fontId="15" fillId="0" borderId="0" xfId="0" applyFont="1" applyFill="1" applyBorder="1"/>
    <xf numFmtId="0" fontId="17" fillId="0" borderId="0" xfId="0" applyFont="1" applyFill="1" applyBorder="1"/>
    <xf numFmtId="0" fontId="18" fillId="0" borderId="0" xfId="0" applyFont="1"/>
    <xf numFmtId="0" fontId="21" fillId="0" borderId="0" xfId="0" applyFont="1" applyAlignment="1">
      <alignment horizontal="left"/>
    </xf>
    <xf numFmtId="0" fontId="25" fillId="0" borderId="0" xfId="0" applyFont="1"/>
    <xf numFmtId="0" fontId="26" fillId="0" borderId="0" xfId="0" applyFont="1"/>
    <xf numFmtId="0" fontId="27" fillId="0" borderId="0" xfId="0" applyFont="1"/>
    <xf numFmtId="164" fontId="17" fillId="0" borderId="0" xfId="0" applyNumberFormat="1" applyFont="1"/>
    <xf numFmtId="43" fontId="28" fillId="0" borderId="0" xfId="0" applyNumberFormat="1" applyFont="1" applyAlignment="1">
      <alignment horizontal="center" vertical="top"/>
    </xf>
    <xf numFmtId="43" fontId="1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4" fillId="0" borderId="0" xfId="0" applyFont="1" applyAlignment="1"/>
    <xf numFmtId="0" fontId="1" fillId="0" borderId="0" xfId="0" applyFont="1" applyAlignment="1"/>
    <xf numFmtId="0" fontId="30" fillId="0" borderId="0" xfId="0" applyFont="1" applyAlignment="1"/>
    <xf numFmtId="0" fontId="31" fillId="0" borderId="0" xfId="0" applyFont="1"/>
    <xf numFmtId="0" fontId="31" fillId="0" borderId="0" xfId="0" applyFont="1" applyAlignment="1"/>
    <xf numFmtId="2" fontId="31" fillId="0" borderId="0" xfId="0" applyNumberFormat="1" applyFont="1"/>
    <xf numFmtId="0" fontId="31" fillId="0" borderId="0" xfId="0" applyFont="1" applyBorder="1"/>
    <xf numFmtId="0" fontId="32" fillId="0" borderId="0" xfId="0" applyFont="1"/>
    <xf numFmtId="1" fontId="31" fillId="0" borderId="0" xfId="0" applyNumberFormat="1" applyFont="1"/>
    <xf numFmtId="1" fontId="31" fillId="0" borderId="5" xfId="0" applyNumberFormat="1" applyFont="1" applyBorder="1"/>
    <xf numFmtId="1" fontId="1" fillId="0" borderId="5" xfId="0" applyNumberFormat="1" applyFont="1" applyBorder="1"/>
    <xf numFmtId="1" fontId="1" fillId="0" borderId="1" xfId="0" applyNumberFormat="1" applyFont="1" applyBorder="1"/>
    <xf numFmtId="0" fontId="32" fillId="0" borderId="0" xfId="0" applyFont="1" applyAlignment="1">
      <alignment horizontal="center"/>
    </xf>
    <xf numFmtId="1" fontId="32" fillId="0" borderId="0" xfId="0" applyNumberFormat="1" applyFont="1"/>
    <xf numFmtId="0" fontId="29" fillId="0" borderId="0" xfId="0" applyFont="1"/>
    <xf numFmtId="2" fontId="29" fillId="0" borderId="0" xfId="0" applyNumberFormat="1" applyFont="1"/>
    <xf numFmtId="2" fontId="29" fillId="0" borderId="0" xfId="0" applyNumberFormat="1" applyFont="1" applyBorder="1"/>
    <xf numFmtId="164" fontId="1" fillId="4" borderId="6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7" fillId="4" borderId="7" xfId="0" applyNumberFormat="1" applyFont="1" applyFill="1" applyBorder="1" applyAlignment="1">
      <alignment horizontal="right" vertical="center"/>
    </xf>
    <xf numFmtId="164" fontId="17" fillId="4" borderId="9" xfId="0" applyNumberFormat="1" applyFont="1" applyFill="1" applyBorder="1" applyAlignment="1">
      <alignment horizontal="right" vertical="center"/>
    </xf>
    <xf numFmtId="9" fontId="22" fillId="0" borderId="7" xfId="1" applyFont="1" applyBorder="1" applyAlignment="1">
      <alignment horizontal="center" vertical="center"/>
    </xf>
    <xf numFmtId="9" fontId="22" fillId="0" borderId="8" xfId="1" applyFont="1" applyBorder="1" applyAlignment="1">
      <alignment horizontal="center" vertical="center"/>
    </xf>
    <xf numFmtId="9" fontId="22" fillId="0" borderId="9" xfId="1" applyFont="1" applyBorder="1" applyAlignment="1">
      <alignment horizontal="center" vertical="center"/>
    </xf>
    <xf numFmtId="1" fontId="15" fillId="3" borderId="7" xfId="0" applyNumberFormat="1" applyFont="1" applyFill="1" applyBorder="1" applyAlignment="1">
      <alignment horizontal="right" vertical="center"/>
    </xf>
    <xf numFmtId="1" fontId="15" fillId="3" borderId="9" xfId="0" applyNumberFormat="1" applyFont="1" applyFill="1" applyBorder="1" applyAlignment="1">
      <alignment horizontal="right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373062</xdr:colOff>
      <xdr:row>34</xdr:row>
      <xdr:rowOff>150812</xdr:rowOff>
    </xdr:from>
    <xdr:to>
      <xdr:col>3</xdr:col>
      <xdr:colOff>698500</xdr:colOff>
      <xdr:row>36</xdr:row>
      <xdr:rowOff>31750</xdr:rowOff>
    </xdr:to>
    <xdr:sp macro="" textlink="">
      <xdr:nvSpPr>
        <xdr:cNvPr id="4" name="Rectangular Callou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016375" y="7119937"/>
          <a:ext cx="325438" cy="246063"/>
        </a:xfrm>
        <a:prstGeom prst="wedgeRectCallout">
          <a:avLst>
            <a:gd name="adj1" fmla="val 492454"/>
            <a:gd name="adj2" fmla="val -431048"/>
          </a:avLst>
        </a:prstGeom>
        <a:ln>
          <a:solidFill>
            <a:schemeClr val="dk1">
              <a:alpha val="1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900">
              <a:solidFill>
                <a:schemeClr val="tx1"/>
              </a:solidFill>
            </a:rPr>
            <a:t>[1]</a:t>
          </a:r>
        </a:p>
      </xdr:txBody>
    </xdr:sp>
    <xdr:clientData/>
  </xdr:twoCellAnchor>
  <xdr:twoCellAnchor>
    <xdr:from>
      <xdr:col>3</xdr:col>
      <xdr:colOff>771525</xdr:colOff>
      <xdr:row>36</xdr:row>
      <xdr:rowOff>1587</xdr:rowOff>
    </xdr:from>
    <xdr:to>
      <xdr:col>4</xdr:col>
      <xdr:colOff>247651</xdr:colOff>
      <xdr:row>37</xdr:row>
      <xdr:rowOff>65087</xdr:rowOff>
    </xdr:to>
    <xdr:sp macro="" textlink="">
      <xdr:nvSpPr>
        <xdr:cNvPr id="5" name="Rectangular Callou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414838" y="7335837"/>
          <a:ext cx="325438" cy="246063"/>
        </a:xfrm>
        <a:prstGeom prst="wedgeRectCallout">
          <a:avLst>
            <a:gd name="adj1" fmla="val 575381"/>
            <a:gd name="adj2" fmla="val -502016"/>
          </a:avLst>
        </a:prstGeom>
        <a:ln>
          <a:solidFill>
            <a:schemeClr val="dk1">
              <a:alpha val="1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900">
              <a:solidFill>
                <a:schemeClr val="tx1"/>
              </a:solidFill>
            </a:rPr>
            <a:t>[2]</a:t>
          </a:r>
        </a:p>
      </xdr:txBody>
    </xdr:sp>
    <xdr:clientData/>
  </xdr:twoCellAnchor>
  <xdr:twoCellAnchor>
    <xdr:from>
      <xdr:col>23</xdr:col>
      <xdr:colOff>384174</xdr:colOff>
      <xdr:row>35</xdr:row>
      <xdr:rowOff>138111</xdr:rowOff>
    </xdr:from>
    <xdr:to>
      <xdr:col>23</xdr:col>
      <xdr:colOff>709612</xdr:colOff>
      <xdr:row>37</xdr:row>
      <xdr:rowOff>19049</xdr:rowOff>
    </xdr:to>
    <xdr:sp macro="" textlink="">
      <xdr:nvSpPr>
        <xdr:cNvPr id="6" name="Rectangular Callou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9377362" y="7289799"/>
          <a:ext cx="325438" cy="246063"/>
        </a:xfrm>
        <a:prstGeom prst="wedgeRectCallout">
          <a:avLst>
            <a:gd name="adj1" fmla="val -288033"/>
            <a:gd name="adj2" fmla="val -498790"/>
          </a:avLst>
        </a:prstGeom>
        <a:ln>
          <a:solidFill>
            <a:schemeClr val="dk1">
              <a:alpha val="1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900">
              <a:solidFill>
                <a:schemeClr val="tx1"/>
              </a:solidFill>
            </a:rPr>
            <a:t>[3]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7"/>
  <sheetViews>
    <sheetView tabSelected="1" workbookViewId="0">
      <selection activeCell="A2" sqref="A2"/>
    </sheetView>
  </sheetViews>
  <sheetFormatPr defaultColWidth="9.109375" defaultRowHeight="14.4" x14ac:dyDescent="0.3"/>
  <cols>
    <col min="1" max="1" width="10.6640625" style="4" bestFit="1" customWidth="1"/>
    <col min="2" max="8" width="9.109375" style="4"/>
    <col min="9" max="10" width="7.44140625" style="4" customWidth="1"/>
    <col min="11" max="11" width="24" style="4" customWidth="1"/>
    <col min="12" max="12" width="9.5546875" style="4" bestFit="1" customWidth="1"/>
    <col min="13" max="16384" width="9.109375" style="4"/>
  </cols>
  <sheetData>
    <row r="1" spans="1:14" x14ac:dyDescent="0.3">
      <c r="A1" s="137" t="s">
        <v>31</v>
      </c>
      <c r="B1" s="137"/>
      <c r="C1" s="137"/>
      <c r="D1" s="137"/>
      <c r="E1" s="137"/>
      <c r="F1" s="137"/>
      <c r="G1" s="137"/>
    </row>
    <row r="2" spans="1:14" x14ac:dyDescent="0.3">
      <c r="K2" s="19"/>
      <c r="L2" s="19"/>
    </row>
    <row r="3" spans="1:14" x14ac:dyDescent="0.3">
      <c r="A3" s="137" t="s">
        <v>187</v>
      </c>
      <c r="B3" s="137"/>
      <c r="C3" s="137"/>
      <c r="D3" s="137"/>
      <c r="E3" s="137"/>
      <c r="F3" s="137"/>
      <c r="G3" s="137"/>
      <c r="K3" s="19"/>
      <c r="L3" s="18"/>
    </row>
    <row r="4" spans="1:14" x14ac:dyDescent="0.3">
      <c r="K4" s="19"/>
      <c r="L4" s="18"/>
    </row>
    <row r="5" spans="1:14" x14ac:dyDescent="0.3">
      <c r="A5" s="4" t="s">
        <v>145</v>
      </c>
      <c r="G5" s="3">
        <v>20384.759999999998</v>
      </c>
      <c r="K5" s="19"/>
      <c r="L5" s="18"/>
    </row>
    <row r="6" spans="1:14" x14ac:dyDescent="0.3">
      <c r="K6" s="19"/>
      <c r="L6" s="18"/>
    </row>
    <row r="7" spans="1:14" x14ac:dyDescent="0.3">
      <c r="A7" s="4" t="s">
        <v>0</v>
      </c>
      <c r="G7" s="3">
        <f>Receipts!E6</f>
        <v>34497.540000000008</v>
      </c>
      <c r="K7" s="19"/>
      <c r="L7" s="22"/>
    </row>
    <row r="8" spans="1:14" x14ac:dyDescent="0.3">
      <c r="K8" s="23"/>
      <c r="L8" s="22"/>
    </row>
    <row r="9" spans="1:14" x14ac:dyDescent="0.3">
      <c r="G9" s="24">
        <f>G5+G7</f>
        <v>54882.3</v>
      </c>
      <c r="K9" s="23"/>
      <c r="L9" s="22"/>
    </row>
    <row r="10" spans="1:14" x14ac:dyDescent="0.3">
      <c r="K10" s="23"/>
      <c r="L10" s="22"/>
    </row>
    <row r="11" spans="1:14" x14ac:dyDescent="0.3">
      <c r="A11" s="4" t="s">
        <v>7</v>
      </c>
      <c r="G11" s="3">
        <f>Payments!F7</f>
        <v>32252.82</v>
      </c>
      <c r="K11" s="19"/>
      <c r="L11" s="22"/>
      <c r="N11" s="6"/>
    </row>
    <row r="12" spans="1:14" x14ac:dyDescent="0.3">
      <c r="K12" s="23"/>
      <c r="L12" s="22"/>
    </row>
    <row r="13" spans="1:14" ht="15" thickBot="1" x14ac:dyDescent="0.35">
      <c r="A13" s="4" t="s">
        <v>32</v>
      </c>
      <c r="G13" s="25">
        <f>G9-G11</f>
        <v>22629.480000000003</v>
      </c>
      <c r="K13" s="23"/>
      <c r="L13" s="22"/>
    </row>
    <row r="14" spans="1:14" x14ac:dyDescent="0.3">
      <c r="K14" s="23"/>
      <c r="L14" s="22"/>
    </row>
    <row r="15" spans="1:14" x14ac:dyDescent="0.3">
      <c r="A15" s="4" t="s">
        <v>8</v>
      </c>
      <c r="K15" s="19"/>
      <c r="L15" s="22"/>
    </row>
    <row r="16" spans="1:14" x14ac:dyDescent="0.3">
      <c r="K16" s="23"/>
      <c r="L16" s="22"/>
    </row>
    <row r="17" spans="1:14" x14ac:dyDescent="0.3">
      <c r="A17" s="4" t="s">
        <v>9</v>
      </c>
      <c r="D17" s="3">
        <v>7215.65</v>
      </c>
      <c r="E17" s="26"/>
      <c r="K17" s="23"/>
      <c r="L17" s="22"/>
      <c r="N17" s="6"/>
    </row>
    <row r="18" spans="1:14" x14ac:dyDescent="0.3">
      <c r="A18" s="4" t="s">
        <v>10</v>
      </c>
      <c r="D18" s="3">
        <v>16063.93</v>
      </c>
      <c r="E18" s="26"/>
      <c r="K18" s="23"/>
      <c r="L18" s="22"/>
    </row>
    <row r="19" spans="1:14" x14ac:dyDescent="0.3">
      <c r="A19" s="4" t="s">
        <v>13</v>
      </c>
      <c r="D19" s="3">
        <v>0</v>
      </c>
      <c r="K19" s="19"/>
      <c r="L19" s="6"/>
    </row>
    <row r="20" spans="1:14" x14ac:dyDescent="0.3">
      <c r="D20" s="24">
        <f>SUM(D17:D19)</f>
        <v>23279.58</v>
      </c>
      <c r="H20" s="3"/>
      <c r="K20" s="23"/>
      <c r="L20" s="6"/>
    </row>
    <row r="21" spans="1:14" x14ac:dyDescent="0.3">
      <c r="K21" s="23"/>
      <c r="L21" s="6"/>
      <c r="N21" s="6"/>
    </row>
    <row r="22" spans="1:14" x14ac:dyDescent="0.3">
      <c r="A22" s="4" t="s">
        <v>11</v>
      </c>
      <c r="K22" s="23"/>
      <c r="L22" s="6"/>
    </row>
    <row r="23" spans="1:14" x14ac:dyDescent="0.3">
      <c r="K23" s="19"/>
      <c r="L23" s="6"/>
    </row>
    <row r="24" spans="1:14" x14ac:dyDescent="0.3">
      <c r="A24" s="1" t="s">
        <v>12</v>
      </c>
      <c r="B24" s="1" t="s">
        <v>4</v>
      </c>
      <c r="K24" s="23"/>
      <c r="L24" s="6"/>
    </row>
    <row r="25" spans="1:14" x14ac:dyDescent="0.3">
      <c r="A25" s="1"/>
      <c r="B25" s="1"/>
      <c r="D25" s="3"/>
      <c r="K25" s="27"/>
    </row>
    <row r="26" spans="1:14" x14ac:dyDescent="0.3">
      <c r="A26" s="1">
        <v>1741</v>
      </c>
      <c r="D26" s="4">
        <v>325.05</v>
      </c>
      <c r="K26" s="19"/>
    </row>
    <row r="27" spans="1:14" x14ac:dyDescent="0.3">
      <c r="A27" s="1">
        <v>1746</v>
      </c>
      <c r="D27" s="3">
        <v>325.05</v>
      </c>
      <c r="J27" s="17"/>
    </row>
    <row r="28" spans="1:14" x14ac:dyDescent="0.3">
      <c r="A28" s="1"/>
      <c r="D28" s="3"/>
      <c r="L28" s="1"/>
      <c r="M28" s="3"/>
    </row>
    <row r="29" spans="1:14" x14ac:dyDescent="0.3">
      <c r="A29" s="1"/>
      <c r="D29" s="3"/>
    </row>
    <row r="30" spans="1:14" x14ac:dyDescent="0.3">
      <c r="A30" s="1"/>
      <c r="D30" s="3"/>
    </row>
    <row r="31" spans="1:14" x14ac:dyDescent="0.3">
      <c r="A31" s="1"/>
      <c r="D31" s="3"/>
    </row>
    <row r="32" spans="1:14" x14ac:dyDescent="0.3">
      <c r="A32" s="1"/>
      <c r="D32" s="3"/>
    </row>
    <row r="33" spans="1:12" ht="15" thickBot="1" x14ac:dyDescent="0.35">
      <c r="B33" s="28">
        <f>SUM(B31:B32)</f>
        <v>0</v>
      </c>
      <c r="D33" s="28">
        <f>SUM(D25:D32)</f>
        <v>650.1</v>
      </c>
      <c r="G33" s="29">
        <f>D20+B33-D33</f>
        <v>22629.480000000003</v>
      </c>
      <c r="I33" s="17">
        <f>G13-G33</f>
        <v>0</v>
      </c>
    </row>
    <row r="34" spans="1:12" ht="15" thickTop="1" x14ac:dyDescent="0.3">
      <c r="L34" s="3"/>
    </row>
    <row r="35" spans="1:12" x14ac:dyDescent="0.3">
      <c r="L35" s="3"/>
    </row>
    <row r="36" spans="1:12" x14ac:dyDescent="0.3">
      <c r="A36" s="4" t="s">
        <v>174</v>
      </c>
      <c r="L36" s="3"/>
    </row>
    <row r="37" spans="1:12" x14ac:dyDescent="0.3">
      <c r="L37" s="3"/>
    </row>
    <row r="38" spans="1:12" x14ac:dyDescent="0.3">
      <c r="A38" s="4" t="s">
        <v>52</v>
      </c>
      <c r="L38" s="3"/>
    </row>
    <row r="39" spans="1:12" x14ac:dyDescent="0.3">
      <c r="L39" s="3"/>
    </row>
    <row r="40" spans="1:12" x14ac:dyDescent="0.3">
      <c r="A40" s="4" t="s">
        <v>53</v>
      </c>
      <c r="G40" s="3">
        <f>630+Receipts!K14-'Inc&amp;Exp'!I31</f>
        <v>836.06000000000006</v>
      </c>
    </row>
    <row r="41" spans="1:12" x14ac:dyDescent="0.3">
      <c r="A41" s="133" t="s">
        <v>163</v>
      </c>
    </row>
    <row r="42" spans="1:12" x14ac:dyDescent="0.3">
      <c r="A42" s="133"/>
      <c r="G42" s="33">
        <f>SUM(G40:G41)</f>
        <v>836.06000000000006</v>
      </c>
    </row>
    <row r="44" spans="1:12" x14ac:dyDescent="0.3">
      <c r="A44" s="4" t="s">
        <v>165</v>
      </c>
    </row>
    <row r="45" spans="1:12" x14ac:dyDescent="0.3">
      <c r="A45" s="133"/>
      <c r="B45" s="133"/>
    </row>
    <row r="46" spans="1:12" x14ac:dyDescent="0.3">
      <c r="A46" s="4" t="s">
        <v>166</v>
      </c>
      <c r="G46" s="3">
        <v>4000</v>
      </c>
    </row>
    <row r="47" spans="1:12" x14ac:dyDescent="0.3">
      <c r="A47" s="4" t="s">
        <v>175</v>
      </c>
      <c r="G47" s="3">
        <v>4000</v>
      </c>
    </row>
    <row r="48" spans="1:12" x14ac:dyDescent="0.3">
      <c r="A48" s="4" t="s">
        <v>167</v>
      </c>
      <c r="G48" s="3">
        <v>4000</v>
      </c>
    </row>
    <row r="49" spans="1:17" x14ac:dyDescent="0.3">
      <c r="G49" s="33">
        <f>SUM(G46:G48)</f>
        <v>12000</v>
      </c>
    </row>
    <row r="50" spans="1:17" x14ac:dyDescent="0.3">
      <c r="A50" s="133"/>
      <c r="B50" s="133"/>
      <c r="G50" s="135"/>
    </row>
    <row r="52" spans="1:17" x14ac:dyDescent="0.3">
      <c r="A52" s="4" t="s">
        <v>128</v>
      </c>
      <c r="G52" s="33">
        <f>G33-G42-G49</f>
        <v>9793.4200000000019</v>
      </c>
      <c r="K52" s="133"/>
      <c r="Q52" s="134"/>
    </row>
    <row r="53" spans="1:17" x14ac:dyDescent="0.3">
      <c r="A53" s="9" t="s">
        <v>168</v>
      </c>
      <c r="B53" s="9"/>
      <c r="C53" s="9"/>
      <c r="D53" s="9"/>
      <c r="G53" s="18"/>
      <c r="K53" s="133"/>
      <c r="Q53" s="134"/>
    </row>
    <row r="54" spans="1:17" x14ac:dyDescent="0.3">
      <c r="A54" s="9" t="s">
        <v>169</v>
      </c>
      <c r="B54" s="10">
        <f>Receipts!E13</f>
        <v>7471.5</v>
      </c>
      <c r="G54" s="18"/>
      <c r="K54" s="133"/>
      <c r="Q54" s="134"/>
    </row>
    <row r="55" spans="1:17" x14ac:dyDescent="0.3">
      <c r="A55" s="9" t="s">
        <v>186</v>
      </c>
      <c r="B55" s="10">
        <f>Receipts!E13*3</f>
        <v>22414.5</v>
      </c>
      <c r="K55" s="133"/>
      <c r="Q55" s="135"/>
    </row>
    <row r="56" spans="1:17" ht="15" thickBot="1" x14ac:dyDescent="0.35">
      <c r="G56" s="29">
        <f>G42+G49+G52</f>
        <v>22629.480000000003</v>
      </c>
      <c r="I56" s="17">
        <f>G33-G56</f>
        <v>0</v>
      </c>
    </row>
    <row r="57" spans="1:17" ht="15" thickTop="1" x14ac:dyDescent="0.3">
      <c r="E57" s="9"/>
    </row>
  </sheetData>
  <mergeCells count="2">
    <mergeCell ref="A1:G1"/>
    <mergeCell ref="A3:G3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3"/>
  <sheetViews>
    <sheetView zoomScaleNormal="100" workbookViewId="0">
      <selection activeCell="A19" sqref="A19"/>
    </sheetView>
  </sheetViews>
  <sheetFormatPr defaultColWidth="9.109375" defaultRowHeight="14.4" x14ac:dyDescent="0.3"/>
  <cols>
    <col min="1" max="1" width="10.6640625" style="4" bestFit="1" customWidth="1"/>
    <col min="2" max="2" width="18.44140625" style="4" customWidth="1"/>
    <col min="3" max="3" width="14.44140625" style="4" customWidth="1"/>
    <col min="4" max="5" width="9.109375" style="4"/>
    <col min="6" max="6" width="3.6640625" style="4" customWidth="1"/>
    <col min="7" max="16384" width="9.109375" style="4"/>
  </cols>
  <sheetData>
    <row r="1" spans="1:16" x14ac:dyDescent="0.3">
      <c r="A1" s="137" t="s">
        <v>21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O1" s="9" t="s">
        <v>19</v>
      </c>
      <c r="P1" s="10">
        <f>'Inc&amp;Exp'!I15</f>
        <v>34497.54</v>
      </c>
    </row>
    <row r="2" spans="1:16" x14ac:dyDescent="0.3">
      <c r="O2" s="9" t="s">
        <v>20</v>
      </c>
      <c r="P2" s="10">
        <f>P1-E6</f>
        <v>0</v>
      </c>
    </row>
    <row r="3" spans="1:16" x14ac:dyDescent="0.3">
      <c r="A3" s="138" t="s">
        <v>108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6" x14ac:dyDescent="0.3">
      <c r="J4" s="12"/>
      <c r="K4" s="9" t="s">
        <v>51</v>
      </c>
      <c r="M4" s="17">
        <f>SUM(G6:L6)</f>
        <v>34497.54</v>
      </c>
      <c r="N4" s="17">
        <f>E6-M4</f>
        <v>0</v>
      </c>
      <c r="O4" s="5"/>
      <c r="P4" s="5"/>
    </row>
    <row r="5" spans="1:16" s="5" customFormat="1" x14ac:dyDescent="0.3">
      <c r="A5" s="5" t="s">
        <v>1</v>
      </c>
      <c r="B5" s="5" t="s">
        <v>87</v>
      </c>
      <c r="C5" s="5" t="s">
        <v>2</v>
      </c>
      <c r="D5" s="5" t="s">
        <v>3</v>
      </c>
      <c r="E5" s="5" t="s">
        <v>4</v>
      </c>
      <c r="G5" s="12" t="s">
        <v>5</v>
      </c>
      <c r="H5" s="12" t="s">
        <v>24</v>
      </c>
      <c r="I5" s="12" t="s">
        <v>40</v>
      </c>
      <c r="J5" s="12" t="s">
        <v>28</v>
      </c>
      <c r="K5" s="12" t="s">
        <v>46</v>
      </c>
      <c r="L5" s="12" t="s">
        <v>105</v>
      </c>
      <c r="M5" s="30"/>
    </row>
    <row r="6" spans="1:16" s="5" customFormat="1" ht="15" thickBot="1" x14ac:dyDescent="0.35">
      <c r="E6" s="31">
        <f>SUM(E7:E19)</f>
        <v>34497.540000000008</v>
      </c>
      <c r="F6" s="32"/>
      <c r="G6" s="31">
        <f t="shared" ref="G6:L6" si="0">SUM(G7:G1006)</f>
        <v>14943</v>
      </c>
      <c r="H6" s="31">
        <f t="shared" si="0"/>
        <v>0</v>
      </c>
      <c r="I6" s="31">
        <f t="shared" si="0"/>
        <v>1358.5</v>
      </c>
      <c r="J6" s="31">
        <f t="shared" si="0"/>
        <v>17955</v>
      </c>
      <c r="K6" s="31">
        <f t="shared" si="0"/>
        <v>233.83</v>
      </c>
      <c r="L6" s="31">
        <f t="shared" si="0"/>
        <v>7.21</v>
      </c>
      <c r="M6" s="17">
        <f>E6-G6-H6-I6-J6-K6-L6</f>
        <v>8.1366025028728473E-12</v>
      </c>
      <c r="O6" s="19"/>
      <c r="P6" s="19"/>
    </row>
    <row r="7" spans="1:16" x14ac:dyDescent="0.3">
      <c r="A7" s="2">
        <v>42853</v>
      </c>
      <c r="B7" s="2" t="s">
        <v>100</v>
      </c>
      <c r="C7" s="1" t="s">
        <v>5</v>
      </c>
      <c r="E7" s="3">
        <v>6995.5</v>
      </c>
      <c r="F7" s="3"/>
      <c r="G7" s="3">
        <v>6995.5</v>
      </c>
      <c r="H7" s="3"/>
      <c r="I7" s="3"/>
      <c r="J7" s="3"/>
      <c r="K7" s="3"/>
      <c r="L7" s="3"/>
      <c r="M7" s="17">
        <f t="shared" ref="M7:M24" si="1">E7-G7-H7-I7-J7-K7-L7</f>
        <v>0</v>
      </c>
      <c r="O7" s="19"/>
      <c r="P7" s="18"/>
    </row>
    <row r="8" spans="1:16" x14ac:dyDescent="0.3">
      <c r="A8" s="2">
        <v>42858</v>
      </c>
      <c r="B8" s="2" t="s">
        <v>100</v>
      </c>
      <c r="C8" s="1" t="s">
        <v>5</v>
      </c>
      <c r="E8" s="3">
        <v>476</v>
      </c>
      <c r="F8" s="3"/>
      <c r="G8" s="3">
        <v>476</v>
      </c>
      <c r="H8" s="3"/>
      <c r="I8" s="3"/>
      <c r="J8" s="3"/>
      <c r="K8" s="3"/>
      <c r="L8" s="3"/>
      <c r="M8" s="17">
        <f t="shared" si="1"/>
        <v>0</v>
      </c>
      <c r="O8" s="19"/>
      <c r="P8" s="18"/>
    </row>
    <row r="9" spans="1:16" x14ac:dyDescent="0.3">
      <c r="A9" s="2">
        <v>42899</v>
      </c>
      <c r="B9" s="2" t="s">
        <v>100</v>
      </c>
      <c r="C9" s="1" t="s">
        <v>136</v>
      </c>
      <c r="E9" s="3">
        <v>991</v>
      </c>
      <c r="F9" s="3"/>
      <c r="G9" s="3"/>
      <c r="H9" s="3"/>
      <c r="I9" s="3"/>
      <c r="J9" s="3">
        <v>991</v>
      </c>
      <c r="K9" s="3"/>
      <c r="L9" s="3"/>
      <c r="M9" s="17">
        <f t="shared" si="1"/>
        <v>0</v>
      </c>
      <c r="O9" s="19"/>
      <c r="P9" s="18"/>
    </row>
    <row r="10" spans="1:16" x14ac:dyDescent="0.3">
      <c r="A10" s="2">
        <v>42920</v>
      </c>
      <c r="B10" s="2" t="s">
        <v>188</v>
      </c>
      <c r="C10" s="1" t="s">
        <v>105</v>
      </c>
      <c r="E10" s="3">
        <v>3.58</v>
      </c>
      <c r="F10" s="3"/>
      <c r="G10" s="3"/>
      <c r="H10" s="3"/>
      <c r="I10" s="3"/>
      <c r="J10" s="3"/>
      <c r="K10" s="3"/>
      <c r="L10" s="3">
        <v>3.58</v>
      </c>
      <c r="M10" s="17">
        <f t="shared" si="1"/>
        <v>0</v>
      </c>
      <c r="O10" s="19"/>
      <c r="P10" s="18"/>
    </row>
    <row r="11" spans="1:16" x14ac:dyDescent="0.3">
      <c r="A11" s="2">
        <v>42951</v>
      </c>
      <c r="B11" s="2" t="s">
        <v>113</v>
      </c>
      <c r="C11" s="1" t="s">
        <v>146</v>
      </c>
      <c r="E11" s="3">
        <v>8000</v>
      </c>
      <c r="F11" s="2"/>
      <c r="G11" s="1"/>
      <c r="H11" s="3"/>
      <c r="I11" s="3"/>
      <c r="J11" s="3">
        <v>8000</v>
      </c>
      <c r="K11" s="3"/>
      <c r="L11" s="3"/>
      <c r="M11" s="17">
        <f t="shared" si="1"/>
        <v>0</v>
      </c>
    </row>
    <row r="12" spans="1:16" x14ac:dyDescent="0.3">
      <c r="A12" s="2">
        <v>42992</v>
      </c>
      <c r="B12" s="2" t="s">
        <v>100</v>
      </c>
      <c r="C12" s="1" t="s">
        <v>151</v>
      </c>
      <c r="E12" s="3">
        <v>1358.5</v>
      </c>
      <c r="F12" s="3"/>
      <c r="G12" s="3"/>
      <c r="H12" s="3"/>
      <c r="I12" s="3">
        <v>1358.5</v>
      </c>
      <c r="J12" s="3"/>
      <c r="K12" s="3"/>
      <c r="L12" s="3"/>
      <c r="M12" s="17">
        <f t="shared" si="1"/>
        <v>0</v>
      </c>
    </row>
    <row r="13" spans="1:16" x14ac:dyDescent="0.3">
      <c r="A13" s="2">
        <v>43007</v>
      </c>
      <c r="B13" s="2" t="s">
        <v>100</v>
      </c>
      <c r="C13" s="1" t="s">
        <v>5</v>
      </c>
      <c r="E13" s="3">
        <v>7471.5</v>
      </c>
      <c r="F13" s="3"/>
      <c r="G13" s="3">
        <v>7471.5</v>
      </c>
      <c r="H13" s="3"/>
      <c r="I13" s="3"/>
      <c r="J13" s="3"/>
      <c r="K13" s="3"/>
      <c r="L13" s="3"/>
      <c r="M13" s="17">
        <f t="shared" si="1"/>
        <v>0</v>
      </c>
    </row>
    <row r="14" spans="1:16" x14ac:dyDescent="0.3">
      <c r="A14" s="2">
        <v>43010</v>
      </c>
      <c r="B14" s="2" t="s">
        <v>107</v>
      </c>
      <c r="C14" s="1" t="s">
        <v>152</v>
      </c>
      <c r="E14" s="3">
        <v>233.83</v>
      </c>
      <c r="F14" s="3"/>
      <c r="G14" s="3"/>
      <c r="H14" s="3"/>
      <c r="I14" s="3"/>
      <c r="J14" s="3"/>
      <c r="K14" s="3">
        <v>233.83</v>
      </c>
      <c r="L14" s="3"/>
      <c r="M14" s="17">
        <f t="shared" si="1"/>
        <v>0</v>
      </c>
    </row>
    <row r="15" spans="1:16" x14ac:dyDescent="0.3">
      <c r="A15" s="2">
        <v>43090</v>
      </c>
      <c r="B15" s="2" t="s">
        <v>100</v>
      </c>
      <c r="C15" s="1" t="s">
        <v>136</v>
      </c>
      <c r="E15" s="3">
        <v>2350</v>
      </c>
      <c r="F15" s="3"/>
      <c r="G15" s="3"/>
      <c r="H15" s="3"/>
      <c r="I15" s="3"/>
      <c r="J15" s="3">
        <v>2350</v>
      </c>
      <c r="K15" s="3"/>
      <c r="L15" s="3"/>
      <c r="M15" s="17">
        <f t="shared" si="1"/>
        <v>0</v>
      </c>
    </row>
    <row r="16" spans="1:16" x14ac:dyDescent="0.3">
      <c r="A16" s="2">
        <v>39451</v>
      </c>
      <c r="B16" s="2" t="s">
        <v>188</v>
      </c>
      <c r="C16" s="1" t="s">
        <v>105</v>
      </c>
      <c r="E16" s="3">
        <v>3.63</v>
      </c>
      <c r="F16" s="3"/>
      <c r="G16" s="3"/>
      <c r="H16" s="3"/>
      <c r="I16" s="3"/>
      <c r="J16" s="3"/>
      <c r="K16" s="3"/>
      <c r="L16" s="3">
        <v>3.63</v>
      </c>
      <c r="M16" s="17">
        <f t="shared" si="1"/>
        <v>0</v>
      </c>
    </row>
    <row r="17" spans="1:17" x14ac:dyDescent="0.3">
      <c r="A17" s="2">
        <v>43154</v>
      </c>
      <c r="B17" s="2" t="s">
        <v>113</v>
      </c>
      <c r="C17" s="1" t="s">
        <v>146</v>
      </c>
      <c r="E17" s="3">
        <v>4614</v>
      </c>
      <c r="F17" s="3"/>
      <c r="G17" s="3"/>
      <c r="H17" s="3"/>
      <c r="I17" s="3"/>
      <c r="J17" s="3">
        <v>4614</v>
      </c>
      <c r="K17" s="3"/>
      <c r="L17" s="3"/>
      <c r="M17" s="17">
        <f t="shared" si="1"/>
        <v>0</v>
      </c>
    </row>
    <row r="18" spans="1:17" x14ac:dyDescent="0.3">
      <c r="A18" s="2">
        <v>43168</v>
      </c>
      <c r="B18" s="2" t="s">
        <v>100</v>
      </c>
      <c r="C18" s="1" t="s">
        <v>136</v>
      </c>
      <c r="E18" s="3">
        <v>2000</v>
      </c>
      <c r="F18" s="3"/>
      <c r="G18" s="3"/>
      <c r="H18" s="3"/>
      <c r="I18" s="3"/>
      <c r="J18" s="3">
        <v>2000</v>
      </c>
      <c r="K18" s="3"/>
      <c r="L18" s="3"/>
      <c r="M18" s="17">
        <f t="shared" si="1"/>
        <v>0</v>
      </c>
    </row>
    <row r="19" spans="1:17" x14ac:dyDescent="0.3">
      <c r="A19" s="2"/>
      <c r="B19" s="2"/>
      <c r="C19" s="1"/>
      <c r="E19" s="3"/>
      <c r="F19" s="3"/>
      <c r="G19" s="3"/>
      <c r="H19" s="3"/>
      <c r="I19" s="3"/>
      <c r="J19" s="3"/>
      <c r="K19" s="3"/>
      <c r="L19" s="3"/>
      <c r="M19" s="17">
        <f t="shared" si="1"/>
        <v>0</v>
      </c>
      <c r="P19" s="3"/>
    </row>
    <row r="20" spans="1:17" x14ac:dyDescent="0.3">
      <c r="A20" s="8"/>
      <c r="B20" s="8"/>
      <c r="C20" s="1"/>
      <c r="E20" s="3"/>
      <c r="F20" s="3"/>
      <c r="G20" s="3"/>
      <c r="H20" s="3"/>
      <c r="I20" s="3"/>
      <c r="J20" s="3"/>
      <c r="K20" s="3"/>
      <c r="L20" s="3"/>
      <c r="M20" s="17">
        <f t="shared" si="1"/>
        <v>0</v>
      </c>
    </row>
    <row r="21" spans="1:17" x14ac:dyDescent="0.3">
      <c r="A21" s="8"/>
      <c r="B21" s="8"/>
      <c r="C21" s="1"/>
      <c r="E21" s="3"/>
      <c r="F21" s="3"/>
      <c r="G21" s="3"/>
      <c r="H21" s="3"/>
      <c r="I21" s="3"/>
      <c r="J21" s="3"/>
      <c r="K21" s="3"/>
      <c r="L21" s="3"/>
      <c r="M21" s="17">
        <f t="shared" si="1"/>
        <v>0</v>
      </c>
      <c r="Q21" s="3"/>
    </row>
    <row r="22" spans="1:17" x14ac:dyDescent="0.3">
      <c r="A22" s="8"/>
      <c r="B22" s="8"/>
      <c r="C22" s="1"/>
      <c r="E22" s="3"/>
      <c r="F22" s="3"/>
      <c r="G22" s="3"/>
      <c r="H22" s="3"/>
      <c r="I22" s="3"/>
      <c r="J22" s="3"/>
      <c r="K22" s="3"/>
      <c r="L22" s="3"/>
      <c r="M22" s="17">
        <f t="shared" si="1"/>
        <v>0</v>
      </c>
    </row>
    <row r="23" spans="1:17" x14ac:dyDescent="0.3">
      <c r="A23" s="8"/>
      <c r="B23" s="8"/>
      <c r="C23" s="1"/>
      <c r="E23" s="3"/>
      <c r="F23" s="3"/>
      <c r="G23" s="3"/>
      <c r="H23" s="3"/>
      <c r="I23" s="3"/>
      <c r="J23" s="3"/>
      <c r="K23" s="3"/>
      <c r="L23" s="3"/>
      <c r="M23" s="17">
        <f t="shared" si="1"/>
        <v>0</v>
      </c>
    </row>
    <row r="24" spans="1:17" x14ac:dyDescent="0.3">
      <c r="A24" s="8"/>
      <c r="B24" s="8"/>
      <c r="C24" s="1"/>
      <c r="E24" s="3"/>
      <c r="F24" s="3"/>
      <c r="G24" s="3"/>
      <c r="H24" s="3"/>
      <c r="I24" s="3"/>
      <c r="J24" s="3"/>
      <c r="K24" s="3"/>
      <c r="L24" s="3"/>
      <c r="M24" s="17">
        <f t="shared" si="1"/>
        <v>0</v>
      </c>
    </row>
    <row r="25" spans="1:17" x14ac:dyDescent="0.3">
      <c r="A25" s="8"/>
      <c r="B25" s="8"/>
      <c r="C25" s="1"/>
      <c r="E25" s="3"/>
      <c r="F25" s="3"/>
      <c r="G25" s="3"/>
      <c r="H25" s="3"/>
      <c r="I25" s="3"/>
      <c r="J25" s="3"/>
      <c r="K25" s="3"/>
      <c r="L25" s="3"/>
      <c r="M25" s="17">
        <f t="shared" ref="M25:M30" si="2">E25-G25-H25-I25-J25-K25-L25</f>
        <v>0</v>
      </c>
    </row>
    <row r="26" spans="1:17" x14ac:dyDescent="0.3">
      <c r="A26" s="8"/>
      <c r="B26" s="8"/>
      <c r="C26" s="1"/>
      <c r="E26" s="3"/>
      <c r="F26" s="3"/>
      <c r="G26" s="3"/>
      <c r="H26" s="3"/>
      <c r="I26" s="3"/>
      <c r="J26" s="3"/>
      <c r="K26" s="3"/>
      <c r="L26" s="3"/>
      <c r="M26" s="17">
        <f t="shared" si="2"/>
        <v>0</v>
      </c>
    </row>
    <row r="27" spans="1:17" x14ac:dyDescent="0.3">
      <c r="A27" s="8"/>
      <c r="B27" s="8"/>
      <c r="C27" s="1"/>
      <c r="E27" s="3"/>
      <c r="F27" s="3"/>
      <c r="G27" s="3"/>
      <c r="H27" s="3"/>
      <c r="I27" s="3"/>
      <c r="J27" s="3"/>
      <c r="K27" s="3"/>
      <c r="L27" s="3"/>
      <c r="M27" s="17">
        <f t="shared" si="2"/>
        <v>0</v>
      </c>
    </row>
    <row r="28" spans="1:17" x14ac:dyDescent="0.3">
      <c r="A28" s="8"/>
      <c r="B28" s="8"/>
      <c r="C28" s="1"/>
      <c r="E28" s="3"/>
      <c r="F28" s="3"/>
      <c r="G28" s="3"/>
      <c r="H28" s="3"/>
      <c r="I28" s="3"/>
      <c r="J28" s="3"/>
      <c r="K28" s="3"/>
      <c r="L28" s="3"/>
      <c r="M28" s="17">
        <f t="shared" si="2"/>
        <v>0</v>
      </c>
    </row>
    <row r="29" spans="1:17" x14ac:dyDescent="0.3">
      <c r="A29" s="8"/>
      <c r="B29" s="8"/>
      <c r="C29" s="1"/>
      <c r="E29" s="3"/>
      <c r="F29" s="3"/>
      <c r="G29" s="3"/>
      <c r="H29" s="3"/>
      <c r="I29" s="3"/>
      <c r="J29" s="3"/>
      <c r="K29" s="3"/>
      <c r="L29" s="3"/>
      <c r="M29" s="17">
        <f t="shared" si="2"/>
        <v>0</v>
      </c>
    </row>
    <row r="30" spans="1:17" x14ac:dyDescent="0.3">
      <c r="A30" s="8"/>
      <c r="B30" s="8"/>
      <c r="C30" s="1"/>
      <c r="E30" s="3"/>
      <c r="F30" s="3"/>
      <c r="G30" s="3"/>
      <c r="H30" s="3"/>
      <c r="I30" s="3"/>
      <c r="J30" s="3"/>
      <c r="K30" s="3"/>
      <c r="L30" s="3"/>
      <c r="M30" s="17">
        <f t="shared" si="2"/>
        <v>0</v>
      </c>
    </row>
    <row r="31" spans="1:17" x14ac:dyDescent="0.3">
      <c r="E31" s="3"/>
      <c r="F31" s="3"/>
      <c r="G31" s="3"/>
      <c r="H31" s="3"/>
      <c r="I31" s="3"/>
      <c r="J31" s="3"/>
      <c r="K31" s="3"/>
      <c r="L31" s="3"/>
      <c r="M31" s="3"/>
    </row>
    <row r="32" spans="1:17" x14ac:dyDescent="0.3">
      <c r="E32" s="3"/>
      <c r="F32" s="3"/>
      <c r="G32" s="3"/>
      <c r="H32" s="3"/>
      <c r="I32" s="3"/>
      <c r="J32" s="3"/>
      <c r="K32" s="3"/>
      <c r="L32" s="3"/>
      <c r="M32" s="3"/>
    </row>
    <row r="33" spans="5:13" x14ac:dyDescent="0.3">
      <c r="E33" s="3"/>
      <c r="F33" s="3"/>
      <c r="G33" s="3"/>
      <c r="H33" s="3"/>
      <c r="I33" s="3"/>
      <c r="J33" s="3"/>
      <c r="K33" s="3"/>
      <c r="L33" s="3"/>
      <c r="M33" s="3"/>
    </row>
    <row r="34" spans="5:13" x14ac:dyDescent="0.3">
      <c r="E34" s="3"/>
      <c r="F34" s="3"/>
      <c r="G34" s="3"/>
      <c r="H34" s="3"/>
      <c r="I34" s="3"/>
      <c r="J34" s="3"/>
      <c r="K34" s="3"/>
      <c r="L34" s="3"/>
      <c r="M34" s="3"/>
    </row>
    <row r="35" spans="5:13" x14ac:dyDescent="0.3">
      <c r="E35" s="3"/>
      <c r="F35" s="3"/>
      <c r="G35" s="3"/>
      <c r="H35" s="3"/>
      <c r="I35" s="3"/>
      <c r="J35" s="3"/>
      <c r="K35" s="3"/>
      <c r="L35" s="3"/>
    </row>
    <row r="36" spans="5:13" x14ac:dyDescent="0.3">
      <c r="E36" s="3"/>
      <c r="F36" s="3"/>
      <c r="G36" s="3"/>
      <c r="H36" s="3"/>
      <c r="I36" s="3"/>
      <c r="J36" s="3"/>
      <c r="K36" s="3"/>
      <c r="L36" s="3"/>
    </row>
    <row r="37" spans="5:13" x14ac:dyDescent="0.3">
      <c r="E37" s="3"/>
      <c r="F37" s="3"/>
      <c r="G37" s="3"/>
      <c r="H37" s="3"/>
      <c r="I37" s="3"/>
      <c r="J37" s="3"/>
      <c r="K37" s="3"/>
      <c r="L37" s="3"/>
    </row>
    <row r="38" spans="5:13" x14ac:dyDescent="0.3">
      <c r="E38" s="3"/>
      <c r="F38" s="3"/>
      <c r="G38" s="3"/>
      <c r="H38" s="3"/>
      <c r="I38" s="3"/>
      <c r="J38" s="3"/>
      <c r="K38" s="3"/>
      <c r="L38" s="3"/>
    </row>
    <row r="39" spans="5:13" x14ac:dyDescent="0.3">
      <c r="E39" s="3"/>
      <c r="F39" s="3"/>
      <c r="G39" s="3"/>
      <c r="H39" s="3"/>
      <c r="I39" s="3"/>
      <c r="J39" s="3"/>
      <c r="K39" s="3"/>
      <c r="L39" s="3"/>
    </row>
    <row r="40" spans="5:13" x14ac:dyDescent="0.3">
      <c r="E40" s="3"/>
      <c r="F40" s="3"/>
      <c r="G40" s="3"/>
      <c r="H40" s="3"/>
      <c r="I40" s="3"/>
      <c r="J40" s="3"/>
      <c r="K40" s="3"/>
      <c r="L40" s="3"/>
    </row>
    <row r="41" spans="5:13" x14ac:dyDescent="0.3">
      <c r="E41" s="3"/>
      <c r="F41" s="3"/>
      <c r="G41" s="3"/>
      <c r="H41" s="3"/>
      <c r="I41" s="3"/>
      <c r="J41" s="3"/>
      <c r="K41" s="3"/>
      <c r="L41" s="3"/>
    </row>
    <row r="42" spans="5:13" x14ac:dyDescent="0.3">
      <c r="E42" s="3"/>
      <c r="F42" s="3"/>
      <c r="G42" s="3"/>
      <c r="H42" s="3"/>
      <c r="I42" s="3"/>
      <c r="J42" s="3"/>
      <c r="K42" s="3"/>
      <c r="L42" s="3"/>
    </row>
    <row r="43" spans="5:13" x14ac:dyDescent="0.3">
      <c r="E43" s="3"/>
      <c r="F43" s="3"/>
      <c r="G43" s="3"/>
      <c r="H43" s="3"/>
      <c r="I43" s="3"/>
      <c r="J43" s="3"/>
      <c r="K43" s="3"/>
      <c r="L43" s="3"/>
    </row>
  </sheetData>
  <mergeCells count="2">
    <mergeCell ref="A1:M1"/>
    <mergeCell ref="A3:M3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73"/>
  <sheetViews>
    <sheetView workbookViewId="0">
      <pane ySplit="6" topLeftCell="A52" activePane="bottomLeft" state="frozen"/>
      <selection pane="bottomLeft" activeCell="A71" sqref="A71"/>
    </sheetView>
  </sheetViews>
  <sheetFormatPr defaultColWidth="9.109375" defaultRowHeight="14.4" x14ac:dyDescent="0.3"/>
  <cols>
    <col min="1" max="1" width="10.6640625" style="4" bestFit="1" customWidth="1"/>
    <col min="2" max="2" width="29.88671875" style="4" customWidth="1"/>
    <col min="3" max="3" width="36.5546875" style="4" customWidth="1"/>
    <col min="4" max="4" width="15" style="4" customWidth="1"/>
    <col min="5" max="6" width="9.109375" style="4"/>
    <col min="7" max="7" width="3.6640625" style="4" customWidth="1"/>
    <col min="8" max="9" width="9.109375" style="4"/>
    <col min="10" max="10" width="11" style="4" customWidth="1"/>
    <col min="11" max="16384" width="9.109375" style="4"/>
  </cols>
  <sheetData>
    <row r="1" spans="1:26" x14ac:dyDescent="0.3">
      <c r="A1" s="137" t="s">
        <v>21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9" t="s">
        <v>19</v>
      </c>
      <c r="Y1" s="10">
        <f>'Inc&amp;Exp'!I35</f>
        <v>32252.82</v>
      </c>
    </row>
    <row r="2" spans="1:26" x14ac:dyDescent="0.3">
      <c r="X2" s="9" t="s">
        <v>20</v>
      </c>
      <c r="Y2" s="10">
        <f>Y1-F7</f>
        <v>0</v>
      </c>
    </row>
    <row r="3" spans="1:26" x14ac:dyDescent="0.3">
      <c r="A3" s="138" t="s">
        <v>109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1:26" x14ac:dyDescent="0.3">
      <c r="W4" s="11">
        <f>F7-W5</f>
        <v>0</v>
      </c>
    </row>
    <row r="5" spans="1:26" s="12" customFormat="1" x14ac:dyDescent="0.3">
      <c r="A5" s="12" t="s">
        <v>1</v>
      </c>
      <c r="B5" s="12" t="s">
        <v>87</v>
      </c>
      <c r="C5" s="12" t="s">
        <v>2</v>
      </c>
      <c r="D5" s="12" t="s">
        <v>3</v>
      </c>
      <c r="E5" s="12" t="s">
        <v>88</v>
      </c>
      <c r="F5" s="12" t="s">
        <v>4</v>
      </c>
      <c r="H5" s="12" t="s">
        <v>6</v>
      </c>
      <c r="I5" s="12" t="s">
        <v>26</v>
      </c>
      <c r="J5" s="12" t="s">
        <v>27</v>
      </c>
      <c r="K5" s="12" t="s">
        <v>29</v>
      </c>
      <c r="L5" s="12" t="s">
        <v>28</v>
      </c>
      <c r="M5" s="12" t="s">
        <v>41</v>
      </c>
      <c r="N5" s="12" t="s">
        <v>42</v>
      </c>
      <c r="O5" s="12" t="s">
        <v>45</v>
      </c>
      <c r="P5" s="12" t="s">
        <v>35</v>
      </c>
      <c r="Q5" s="13" t="s">
        <v>51</v>
      </c>
      <c r="R5" s="13" t="s">
        <v>37</v>
      </c>
      <c r="S5" s="12" t="s">
        <v>98</v>
      </c>
      <c r="T5" s="12" t="s">
        <v>48</v>
      </c>
      <c r="U5" s="12" t="s">
        <v>178</v>
      </c>
      <c r="V5" s="12" t="s">
        <v>24</v>
      </c>
      <c r="W5" s="11">
        <f>SUM(H7:V7)</f>
        <v>32252.820000000003</v>
      </c>
    </row>
    <row r="6" spans="1:26" s="12" customFormat="1" x14ac:dyDescent="0.3">
      <c r="A6" s="14"/>
      <c r="B6" s="14"/>
      <c r="C6" s="14"/>
      <c r="D6" s="14"/>
      <c r="E6" s="14"/>
      <c r="F6" s="14"/>
      <c r="N6" s="12" t="s">
        <v>43</v>
      </c>
      <c r="Q6" s="13" t="s">
        <v>179</v>
      </c>
      <c r="T6" s="12" t="s">
        <v>49</v>
      </c>
    </row>
    <row r="7" spans="1:26" ht="15" thickBot="1" x14ac:dyDescent="0.35">
      <c r="A7" s="1"/>
      <c r="B7" s="1"/>
      <c r="C7" s="1"/>
      <c r="D7" s="1"/>
      <c r="E7" s="1"/>
      <c r="F7" s="15">
        <f>SUM(F8:F1000)</f>
        <v>32252.82</v>
      </c>
      <c r="G7" s="16"/>
      <c r="H7" s="15">
        <f t="shared" ref="H7:M7" si="0">SUM(H8:H1018)</f>
        <v>506.67</v>
      </c>
      <c r="I7" s="15">
        <f t="shared" si="0"/>
        <v>4107.8100000000013</v>
      </c>
      <c r="J7" s="15">
        <f t="shared" si="0"/>
        <v>4820.3100000000004</v>
      </c>
      <c r="K7" s="15">
        <f t="shared" si="0"/>
        <v>1090</v>
      </c>
      <c r="L7" s="15">
        <f t="shared" si="0"/>
        <v>200</v>
      </c>
      <c r="M7" s="15">
        <f t="shared" si="0"/>
        <v>205.85</v>
      </c>
      <c r="N7" s="15">
        <f t="shared" ref="N7:V7" si="1">SUM(N8:N1018)</f>
        <v>6882.19</v>
      </c>
      <c r="O7" s="15">
        <f t="shared" si="1"/>
        <v>173.08999999999997</v>
      </c>
      <c r="P7" s="15">
        <f t="shared" si="1"/>
        <v>400</v>
      </c>
      <c r="Q7" s="15">
        <f t="shared" si="1"/>
        <v>27.77</v>
      </c>
      <c r="R7" s="15">
        <f t="shared" si="1"/>
        <v>204</v>
      </c>
      <c r="S7" s="15">
        <f t="shared" si="1"/>
        <v>9674.02</v>
      </c>
      <c r="T7" s="15">
        <f t="shared" si="1"/>
        <v>100</v>
      </c>
      <c r="U7" s="15">
        <f t="shared" si="1"/>
        <v>1125</v>
      </c>
      <c r="V7" s="15">
        <f t="shared" si="1"/>
        <v>2736.11</v>
      </c>
      <c r="W7" s="17">
        <f>F7-H7-I7-J7-K7-L7-M7-N7-O7-P7-Q7-R7-S7-T7-U7-V7</f>
        <v>0</v>
      </c>
      <c r="Y7" s="19"/>
      <c r="Z7" s="19"/>
    </row>
    <row r="8" spans="1:26" x14ac:dyDescent="0.3">
      <c r="A8" s="2"/>
      <c r="B8" s="2"/>
      <c r="C8" s="1"/>
      <c r="D8" s="1"/>
      <c r="E8" s="1"/>
      <c r="F8" s="3"/>
      <c r="N8" s="18"/>
      <c r="O8" s="18"/>
      <c r="P8" s="18"/>
      <c r="Q8" s="18"/>
      <c r="R8" s="18"/>
      <c r="S8" s="18"/>
      <c r="T8" s="18"/>
      <c r="U8" s="18"/>
      <c r="V8" s="19"/>
      <c r="W8" s="17">
        <f t="shared" ref="W8:W70" si="2">F8-H8-I8-J8-K8-L8-M8-N8-O8-P8-Q8-R8-S8-T8-U8-V8</f>
        <v>0</v>
      </c>
      <c r="Y8" s="19"/>
      <c r="Z8" s="18"/>
    </row>
    <row r="9" spans="1:26" x14ac:dyDescent="0.3">
      <c r="A9" s="8">
        <v>42843</v>
      </c>
      <c r="B9" s="8" t="s">
        <v>22</v>
      </c>
      <c r="C9" s="1" t="s">
        <v>89</v>
      </c>
      <c r="D9" s="1"/>
      <c r="E9" s="1">
        <v>1690</v>
      </c>
      <c r="F9" s="3">
        <v>268.35000000000002</v>
      </c>
      <c r="I9" s="4">
        <v>268.35000000000002</v>
      </c>
      <c r="T9" s="3"/>
      <c r="U9" s="3"/>
      <c r="W9" s="17">
        <f t="shared" si="2"/>
        <v>0</v>
      </c>
      <c r="Y9" s="19"/>
      <c r="Z9" s="19"/>
    </row>
    <row r="10" spans="1:26" x14ac:dyDescent="0.3">
      <c r="A10" s="8">
        <v>42843</v>
      </c>
      <c r="B10" s="8" t="s">
        <v>23</v>
      </c>
      <c r="C10" s="1" t="s">
        <v>89</v>
      </c>
      <c r="D10" s="1"/>
      <c r="E10" s="1">
        <v>1691</v>
      </c>
      <c r="F10" s="3">
        <v>312</v>
      </c>
      <c r="J10" s="3">
        <v>312</v>
      </c>
      <c r="T10" s="3"/>
      <c r="U10" s="3"/>
      <c r="W10" s="17">
        <f t="shared" si="2"/>
        <v>0</v>
      </c>
      <c r="Y10" s="19"/>
      <c r="Z10" s="18"/>
    </row>
    <row r="11" spans="1:26" x14ac:dyDescent="0.3">
      <c r="A11" s="8">
        <v>42843</v>
      </c>
      <c r="B11" s="8" t="s">
        <v>97</v>
      </c>
      <c r="C11" s="1" t="s">
        <v>106</v>
      </c>
      <c r="D11" s="1"/>
      <c r="E11" s="1">
        <v>1692</v>
      </c>
      <c r="F11" s="3">
        <v>677</v>
      </c>
      <c r="S11" s="3">
        <v>677</v>
      </c>
      <c r="T11" s="3"/>
      <c r="U11" s="3"/>
      <c r="W11" s="17">
        <f t="shared" si="2"/>
        <v>0</v>
      </c>
      <c r="Y11" s="19"/>
      <c r="Z11" s="19"/>
    </row>
    <row r="12" spans="1:26" x14ac:dyDescent="0.3">
      <c r="A12" s="8">
        <v>42843</v>
      </c>
      <c r="B12" s="8" t="s">
        <v>107</v>
      </c>
      <c r="C12" s="1" t="s">
        <v>90</v>
      </c>
      <c r="D12" s="1"/>
      <c r="E12" s="1">
        <v>1693</v>
      </c>
      <c r="F12" s="3">
        <v>525</v>
      </c>
      <c r="K12" s="3">
        <v>525</v>
      </c>
      <c r="T12" s="3"/>
      <c r="U12" s="3"/>
      <c r="W12" s="17">
        <f t="shared" si="2"/>
        <v>0</v>
      </c>
    </row>
    <row r="13" spans="1:26" x14ac:dyDescent="0.3">
      <c r="A13" s="8">
        <v>42871</v>
      </c>
      <c r="B13" s="2" t="s">
        <v>22</v>
      </c>
      <c r="C13" s="1" t="s">
        <v>89</v>
      </c>
      <c r="E13" s="1">
        <v>1694</v>
      </c>
      <c r="F13" s="3">
        <v>270.20999999999998</v>
      </c>
      <c r="I13" s="4">
        <v>270.20999999999998</v>
      </c>
      <c r="N13" s="3"/>
      <c r="O13" s="3"/>
      <c r="P13" s="3"/>
      <c r="Q13" s="3"/>
      <c r="R13" s="3"/>
      <c r="S13" s="3"/>
      <c r="T13" s="3"/>
      <c r="U13" s="3"/>
      <c r="W13" s="17">
        <f t="shared" si="2"/>
        <v>0</v>
      </c>
    </row>
    <row r="14" spans="1:26" x14ac:dyDescent="0.3">
      <c r="A14" s="8">
        <v>42871</v>
      </c>
      <c r="B14" s="8" t="s">
        <v>23</v>
      </c>
      <c r="C14" s="1" t="s">
        <v>89</v>
      </c>
      <c r="D14" s="1"/>
      <c r="E14" s="1">
        <v>1695</v>
      </c>
      <c r="F14" s="7">
        <v>325</v>
      </c>
      <c r="H14" s="3"/>
      <c r="I14" s="3"/>
      <c r="J14" s="3">
        <v>325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W14" s="17">
        <f t="shared" si="2"/>
        <v>0</v>
      </c>
    </row>
    <row r="15" spans="1:26" x14ac:dyDescent="0.3">
      <c r="A15" s="8">
        <v>42871</v>
      </c>
      <c r="B15" s="8" t="s">
        <v>113</v>
      </c>
      <c r="C15" s="1" t="s">
        <v>114</v>
      </c>
      <c r="E15" s="1">
        <v>1696</v>
      </c>
      <c r="F15" s="7">
        <v>2214.4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>
        <v>2214.4</v>
      </c>
      <c r="T15" s="3"/>
      <c r="U15" s="3"/>
      <c r="W15" s="17">
        <f t="shared" si="2"/>
        <v>0</v>
      </c>
    </row>
    <row r="16" spans="1:26" x14ac:dyDescent="0.3">
      <c r="A16" s="8">
        <v>42871</v>
      </c>
      <c r="B16" s="8" t="s">
        <v>115</v>
      </c>
      <c r="C16" s="1" t="s">
        <v>90</v>
      </c>
      <c r="D16" s="1"/>
      <c r="E16" s="1">
        <v>1697</v>
      </c>
      <c r="F16" s="7">
        <v>10</v>
      </c>
      <c r="H16" s="3"/>
      <c r="I16" s="3"/>
      <c r="J16" s="3"/>
      <c r="K16" s="3">
        <v>10</v>
      </c>
      <c r="L16" s="3"/>
      <c r="M16" s="3"/>
      <c r="N16" s="3"/>
      <c r="O16" s="3"/>
      <c r="P16" s="3"/>
      <c r="Q16" s="3"/>
      <c r="R16" s="3"/>
      <c r="S16" s="3"/>
      <c r="T16" s="3"/>
      <c r="U16" s="3"/>
      <c r="W16" s="17">
        <f t="shared" si="2"/>
        <v>0</v>
      </c>
    </row>
    <row r="17" spans="1:25" x14ac:dyDescent="0.3">
      <c r="A17" s="8">
        <v>42871</v>
      </c>
      <c r="B17" s="8" t="s">
        <v>116</v>
      </c>
      <c r="C17" s="1" t="s">
        <v>117</v>
      </c>
      <c r="E17" s="1">
        <v>1698</v>
      </c>
      <c r="F17" s="7">
        <v>1237.95</v>
      </c>
      <c r="H17" s="3"/>
      <c r="I17" s="3"/>
      <c r="J17" s="3"/>
      <c r="K17" s="3"/>
      <c r="L17" s="3"/>
      <c r="M17" s="3"/>
      <c r="N17" s="3">
        <v>1237.95</v>
      </c>
      <c r="O17" s="3"/>
      <c r="P17" s="3"/>
      <c r="Q17" s="3"/>
      <c r="R17" s="3"/>
      <c r="S17" s="3"/>
      <c r="T17" s="3"/>
      <c r="U17" s="3"/>
      <c r="W17" s="17">
        <f t="shared" si="2"/>
        <v>0</v>
      </c>
    </row>
    <row r="18" spans="1:25" x14ac:dyDescent="0.3">
      <c r="A18" s="8">
        <v>42906</v>
      </c>
      <c r="B18" s="8" t="s">
        <v>22</v>
      </c>
      <c r="C18" s="1" t="s">
        <v>89</v>
      </c>
      <c r="D18" s="1"/>
      <c r="E18" s="1">
        <v>1699</v>
      </c>
      <c r="F18" s="7">
        <v>272.52</v>
      </c>
      <c r="H18" s="3"/>
      <c r="I18" s="3">
        <v>272.52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W18" s="17">
        <f t="shared" si="2"/>
        <v>0</v>
      </c>
    </row>
    <row r="19" spans="1:25" x14ac:dyDescent="0.3">
      <c r="A19" s="8">
        <v>42906</v>
      </c>
      <c r="B19" s="8" t="s">
        <v>23</v>
      </c>
      <c r="C19" s="1" t="s">
        <v>89</v>
      </c>
      <c r="E19" s="1">
        <v>1700</v>
      </c>
      <c r="F19" s="7">
        <v>338.15</v>
      </c>
      <c r="H19" s="3"/>
      <c r="I19" s="3"/>
      <c r="J19" s="3">
        <v>338.15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W19" s="17">
        <f t="shared" si="2"/>
        <v>0</v>
      </c>
    </row>
    <row r="20" spans="1:25" x14ac:dyDescent="0.3">
      <c r="A20" s="8">
        <v>42906</v>
      </c>
      <c r="B20" s="8" t="s">
        <v>119</v>
      </c>
      <c r="C20" s="1" t="s">
        <v>124</v>
      </c>
      <c r="D20" s="1"/>
      <c r="E20" s="1">
        <v>1701</v>
      </c>
      <c r="F20" s="7">
        <v>24.14</v>
      </c>
      <c r="H20" s="3"/>
      <c r="I20" s="3"/>
      <c r="J20" s="3"/>
      <c r="K20" s="3"/>
      <c r="L20" s="3"/>
      <c r="M20" s="3">
        <v>20.78</v>
      </c>
      <c r="N20" s="3"/>
      <c r="O20" s="3"/>
      <c r="P20" s="3"/>
      <c r="Q20" s="3"/>
      <c r="R20" s="3"/>
      <c r="S20" s="3"/>
      <c r="T20" s="3"/>
      <c r="U20" s="3"/>
      <c r="V20" s="4">
        <v>3.36</v>
      </c>
      <c r="W20" s="17">
        <f t="shared" si="2"/>
        <v>0</v>
      </c>
    </row>
    <row r="21" spans="1:25" x14ac:dyDescent="0.3">
      <c r="A21" s="8">
        <v>42906</v>
      </c>
      <c r="B21" s="8" t="s">
        <v>120</v>
      </c>
      <c r="C21" s="1" t="s">
        <v>125</v>
      </c>
      <c r="E21" s="1">
        <v>1702</v>
      </c>
      <c r="F21" s="7">
        <v>120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v>100</v>
      </c>
      <c r="U21" s="3"/>
      <c r="V21" s="3">
        <v>20</v>
      </c>
      <c r="W21" s="17">
        <f t="shared" si="2"/>
        <v>0</v>
      </c>
    </row>
    <row r="22" spans="1:25" x14ac:dyDescent="0.3">
      <c r="A22" s="8">
        <v>42906</v>
      </c>
      <c r="B22" s="20" t="s">
        <v>116</v>
      </c>
      <c r="C22" s="1" t="s">
        <v>117</v>
      </c>
      <c r="D22" s="1"/>
      <c r="E22" s="1">
        <v>1703</v>
      </c>
      <c r="F22" s="7">
        <v>247.59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v>247.59</v>
      </c>
      <c r="W22" s="17">
        <f t="shared" si="2"/>
        <v>0</v>
      </c>
    </row>
    <row r="23" spans="1:25" x14ac:dyDescent="0.3">
      <c r="A23" s="8">
        <v>42906</v>
      </c>
      <c r="B23" s="20" t="s">
        <v>121</v>
      </c>
      <c r="C23" s="1" t="s">
        <v>126</v>
      </c>
      <c r="E23" s="1">
        <v>1704</v>
      </c>
      <c r="F23" s="3">
        <v>445.8</v>
      </c>
      <c r="H23" s="3"/>
      <c r="I23" s="3">
        <f>67.4+67.4+67.4</f>
        <v>202.20000000000002</v>
      </c>
      <c r="J23" s="3">
        <f>81.2+81.2+81.2</f>
        <v>243.60000000000002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W23" s="17">
        <f t="shared" si="2"/>
        <v>-2.8421709430404007E-14</v>
      </c>
      <c r="Y23" s="3"/>
    </row>
    <row r="24" spans="1:25" x14ac:dyDescent="0.3">
      <c r="A24" s="8">
        <v>42906</v>
      </c>
      <c r="B24" s="8" t="s">
        <v>122</v>
      </c>
      <c r="C24" s="1" t="s">
        <v>6</v>
      </c>
      <c r="D24" s="1"/>
      <c r="E24" s="1">
        <v>1705</v>
      </c>
      <c r="F24" s="3">
        <v>506.67</v>
      </c>
      <c r="H24" s="3">
        <v>506.67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W24" s="17">
        <f t="shared" si="2"/>
        <v>0</v>
      </c>
    </row>
    <row r="25" spans="1:25" x14ac:dyDescent="0.3">
      <c r="A25" s="8">
        <v>42906</v>
      </c>
      <c r="B25" s="8" t="s">
        <v>123</v>
      </c>
      <c r="C25" s="1" t="s">
        <v>127</v>
      </c>
      <c r="E25" s="1">
        <v>1706</v>
      </c>
      <c r="F25" s="3">
        <v>2611.1999999999998</v>
      </c>
      <c r="H25" s="3"/>
      <c r="I25" s="3"/>
      <c r="J25" s="3"/>
      <c r="K25" s="3"/>
      <c r="L25" s="3"/>
      <c r="M25" s="3"/>
      <c r="N25" s="3">
        <v>2176</v>
      </c>
      <c r="O25" s="3"/>
      <c r="P25" s="3"/>
      <c r="Q25" s="3"/>
      <c r="R25" s="3"/>
      <c r="S25" s="3"/>
      <c r="T25" s="3"/>
      <c r="U25" s="3"/>
      <c r="V25" s="4">
        <v>435.2</v>
      </c>
      <c r="W25" s="17">
        <f t="shared" si="2"/>
        <v>0</v>
      </c>
    </row>
    <row r="26" spans="1:25" x14ac:dyDescent="0.3">
      <c r="A26" s="8">
        <v>42934</v>
      </c>
      <c r="B26" s="8" t="s">
        <v>22</v>
      </c>
      <c r="C26" s="1" t="s">
        <v>89</v>
      </c>
      <c r="D26" s="1"/>
      <c r="E26" s="1">
        <v>1707</v>
      </c>
      <c r="F26" s="3">
        <v>270.36</v>
      </c>
      <c r="H26" s="3"/>
      <c r="I26" s="3">
        <v>270.36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7">
        <f t="shared" si="2"/>
        <v>0</v>
      </c>
    </row>
    <row r="27" spans="1:25" x14ac:dyDescent="0.3">
      <c r="A27" s="8">
        <v>42934</v>
      </c>
      <c r="B27" s="8" t="s">
        <v>137</v>
      </c>
      <c r="C27" s="1" t="s">
        <v>89</v>
      </c>
      <c r="D27" s="1"/>
      <c r="E27" s="1">
        <v>1708</v>
      </c>
      <c r="F27" s="3">
        <v>325.05</v>
      </c>
      <c r="H27" s="3"/>
      <c r="I27" s="3"/>
      <c r="J27" s="3">
        <v>325.05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17">
        <f t="shared" si="2"/>
        <v>0</v>
      </c>
    </row>
    <row r="28" spans="1:25" x14ac:dyDescent="0.3">
      <c r="A28" s="8"/>
      <c r="B28" s="8" t="s">
        <v>138</v>
      </c>
      <c r="C28" s="1"/>
      <c r="D28" s="21"/>
      <c r="E28" s="1">
        <v>1709</v>
      </c>
      <c r="F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17">
        <f t="shared" si="2"/>
        <v>0</v>
      </c>
    </row>
    <row r="29" spans="1:25" x14ac:dyDescent="0.3">
      <c r="A29" s="8">
        <v>42934</v>
      </c>
      <c r="B29" s="8" t="s">
        <v>139</v>
      </c>
      <c r="C29" s="1" t="s">
        <v>143</v>
      </c>
      <c r="D29" s="1"/>
      <c r="E29" s="1">
        <v>1710</v>
      </c>
      <c r="F29" s="3">
        <v>300</v>
      </c>
      <c r="H29" s="3"/>
      <c r="I29" s="3"/>
      <c r="J29" s="3"/>
      <c r="K29" s="3"/>
      <c r="L29" s="3"/>
      <c r="M29" s="3"/>
      <c r="N29" s="3"/>
      <c r="O29" s="3"/>
      <c r="P29" s="3">
        <v>300</v>
      </c>
      <c r="Q29" s="3"/>
      <c r="R29" s="3"/>
      <c r="S29" s="3"/>
      <c r="T29" s="3"/>
      <c r="U29" s="3"/>
      <c r="V29" s="3"/>
      <c r="W29" s="17">
        <f t="shared" si="2"/>
        <v>0</v>
      </c>
    </row>
    <row r="30" spans="1:25" x14ac:dyDescent="0.3">
      <c r="A30" s="8">
        <v>42934</v>
      </c>
      <c r="B30" s="8" t="s">
        <v>140</v>
      </c>
      <c r="C30" s="1" t="s">
        <v>144</v>
      </c>
      <c r="D30" s="1"/>
      <c r="E30" s="1">
        <v>1711</v>
      </c>
      <c r="F30" s="3">
        <v>96.32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>
        <v>96.32</v>
      </c>
      <c r="T30" s="3"/>
      <c r="U30" s="3"/>
      <c r="W30" s="17">
        <f t="shared" si="2"/>
        <v>0</v>
      </c>
    </row>
    <row r="31" spans="1:25" x14ac:dyDescent="0.3">
      <c r="A31" s="8">
        <v>42934</v>
      </c>
      <c r="B31" s="8" t="s">
        <v>141</v>
      </c>
      <c r="C31" s="1" t="s">
        <v>98</v>
      </c>
      <c r="D31" s="21"/>
      <c r="E31" s="1">
        <v>1712</v>
      </c>
      <c r="F31" s="3">
        <v>180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>
        <v>150</v>
      </c>
      <c r="T31" s="3"/>
      <c r="U31" s="3"/>
      <c r="V31" s="4">
        <v>30</v>
      </c>
      <c r="W31" s="17">
        <f t="shared" si="2"/>
        <v>0</v>
      </c>
    </row>
    <row r="32" spans="1:25" x14ac:dyDescent="0.3">
      <c r="A32" s="8">
        <v>42934</v>
      </c>
      <c r="B32" s="8" t="s">
        <v>123</v>
      </c>
      <c r="C32" s="1" t="s">
        <v>127</v>
      </c>
      <c r="D32" s="1"/>
      <c r="E32" s="1">
        <v>1713</v>
      </c>
      <c r="F32" s="3">
        <v>192</v>
      </c>
      <c r="H32" s="3"/>
      <c r="I32" s="3"/>
      <c r="J32" s="3"/>
      <c r="K32" s="3"/>
      <c r="L32" s="3"/>
      <c r="M32" s="3"/>
      <c r="N32" s="3">
        <v>160</v>
      </c>
      <c r="O32" s="3"/>
      <c r="P32" s="3"/>
      <c r="Q32" s="3"/>
      <c r="R32" s="3"/>
      <c r="S32" s="3"/>
      <c r="T32" s="3"/>
      <c r="U32" s="3"/>
      <c r="V32" s="4">
        <v>32</v>
      </c>
      <c r="W32" s="17">
        <f t="shared" si="2"/>
        <v>0</v>
      </c>
    </row>
    <row r="33" spans="1:23" x14ac:dyDescent="0.3">
      <c r="A33" s="8">
        <v>42934</v>
      </c>
      <c r="B33" s="8" t="s">
        <v>142</v>
      </c>
      <c r="C33" s="1" t="s">
        <v>127</v>
      </c>
      <c r="D33" s="1"/>
      <c r="E33" s="1">
        <v>1714</v>
      </c>
      <c r="F33" s="3">
        <v>93.6</v>
      </c>
      <c r="H33" s="3"/>
      <c r="I33" s="3"/>
      <c r="J33" s="3"/>
      <c r="K33" s="3"/>
      <c r="L33" s="3"/>
      <c r="M33" s="3"/>
      <c r="N33" s="3">
        <v>78</v>
      </c>
      <c r="O33" s="3"/>
      <c r="P33" s="3"/>
      <c r="Q33" s="3"/>
      <c r="R33" s="3"/>
      <c r="S33" s="3"/>
      <c r="T33" s="3"/>
      <c r="U33" s="3"/>
      <c r="V33" s="4">
        <v>15.6</v>
      </c>
      <c r="W33" s="17">
        <f t="shared" si="2"/>
        <v>0</v>
      </c>
    </row>
    <row r="34" spans="1:23" x14ac:dyDescent="0.3">
      <c r="A34" s="8">
        <v>42962</v>
      </c>
      <c r="B34" s="8" t="s">
        <v>22</v>
      </c>
      <c r="C34" s="1" t="s">
        <v>89</v>
      </c>
      <c r="D34" s="1"/>
      <c r="E34" s="1">
        <v>1715</v>
      </c>
      <c r="F34" s="3">
        <v>270.36</v>
      </c>
      <c r="H34" s="3"/>
      <c r="I34" s="3">
        <v>270.36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W34" s="17">
        <f t="shared" si="2"/>
        <v>0</v>
      </c>
    </row>
    <row r="35" spans="1:23" x14ac:dyDescent="0.3">
      <c r="A35" s="8">
        <v>42962</v>
      </c>
      <c r="B35" s="8" t="s">
        <v>23</v>
      </c>
      <c r="C35" s="1" t="s">
        <v>89</v>
      </c>
      <c r="D35" s="1"/>
      <c r="E35" s="1">
        <v>1716</v>
      </c>
      <c r="F35" s="3">
        <v>325.05</v>
      </c>
      <c r="H35" s="3"/>
      <c r="I35" s="3"/>
      <c r="J35" s="3">
        <v>325.05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W35" s="17">
        <f t="shared" si="2"/>
        <v>0</v>
      </c>
    </row>
    <row r="36" spans="1:23" x14ac:dyDescent="0.3">
      <c r="A36" s="8">
        <v>42962</v>
      </c>
      <c r="B36" s="8" t="s">
        <v>147</v>
      </c>
      <c r="C36" s="1" t="s">
        <v>37</v>
      </c>
      <c r="D36" s="1"/>
      <c r="E36" s="1">
        <v>1717</v>
      </c>
      <c r="F36" s="3">
        <v>107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>
        <v>107</v>
      </c>
      <c r="S36" s="3"/>
      <c r="T36" s="3"/>
      <c r="U36" s="3"/>
      <c r="W36" s="17">
        <f t="shared" si="2"/>
        <v>0</v>
      </c>
    </row>
    <row r="37" spans="1:23" x14ac:dyDescent="0.3">
      <c r="A37" s="8">
        <v>42997</v>
      </c>
      <c r="B37" s="8" t="s">
        <v>22</v>
      </c>
      <c r="C37" s="1" t="s">
        <v>89</v>
      </c>
      <c r="D37" s="1"/>
      <c r="E37" s="1">
        <v>1718</v>
      </c>
      <c r="F37" s="3">
        <v>270.36</v>
      </c>
      <c r="H37" s="3"/>
      <c r="I37" s="3">
        <v>270.36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W37" s="17">
        <f t="shared" si="2"/>
        <v>0</v>
      </c>
    </row>
    <row r="38" spans="1:23" x14ac:dyDescent="0.3">
      <c r="A38" s="8">
        <v>42997</v>
      </c>
      <c r="B38" s="8" t="s">
        <v>148</v>
      </c>
      <c r="C38" s="1" t="s">
        <v>89</v>
      </c>
      <c r="E38" s="1">
        <v>1719</v>
      </c>
      <c r="F38" s="3">
        <v>325.05</v>
      </c>
      <c r="H38" s="3"/>
      <c r="I38" s="3"/>
      <c r="J38" s="3">
        <v>325.05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W38" s="17">
        <f t="shared" si="2"/>
        <v>0</v>
      </c>
    </row>
    <row r="39" spans="1:23" x14ac:dyDescent="0.3">
      <c r="A39" s="8">
        <v>42997</v>
      </c>
      <c r="B39" s="8" t="s">
        <v>149</v>
      </c>
      <c r="C39" s="1" t="s">
        <v>150</v>
      </c>
      <c r="D39" s="1"/>
      <c r="E39" s="1">
        <v>1720</v>
      </c>
      <c r="F39" s="3">
        <v>120</v>
      </c>
      <c r="H39" s="3"/>
      <c r="I39" s="3"/>
      <c r="J39" s="3"/>
      <c r="K39" s="3"/>
      <c r="L39" s="3"/>
      <c r="M39" s="3"/>
      <c r="N39" s="3"/>
      <c r="O39" s="3"/>
      <c r="P39" s="3">
        <v>100</v>
      </c>
      <c r="Q39" s="3"/>
      <c r="R39" s="3"/>
      <c r="S39" s="3"/>
      <c r="T39" s="3"/>
      <c r="U39" s="3"/>
      <c r="V39" s="4">
        <v>20</v>
      </c>
      <c r="W39" s="17">
        <f t="shared" si="2"/>
        <v>0</v>
      </c>
    </row>
    <row r="40" spans="1:23" x14ac:dyDescent="0.3">
      <c r="A40" s="8">
        <v>43025</v>
      </c>
      <c r="B40" s="8" t="s">
        <v>22</v>
      </c>
      <c r="C40" s="1" t="s">
        <v>89</v>
      </c>
      <c r="E40" s="1">
        <v>1721</v>
      </c>
      <c r="F40" s="3">
        <v>270.36</v>
      </c>
      <c r="H40" s="3"/>
      <c r="I40" s="3">
        <v>270.36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W40" s="17">
        <f t="shared" si="2"/>
        <v>0</v>
      </c>
    </row>
    <row r="41" spans="1:23" x14ac:dyDescent="0.3">
      <c r="A41" s="8">
        <v>43025</v>
      </c>
      <c r="B41" s="8" t="s">
        <v>23</v>
      </c>
      <c r="C41" s="1" t="s">
        <v>89</v>
      </c>
      <c r="D41" s="1"/>
      <c r="E41" s="1">
        <v>1722</v>
      </c>
      <c r="F41" s="3">
        <v>325.05</v>
      </c>
      <c r="H41" s="3"/>
      <c r="J41" s="4">
        <v>325.05</v>
      </c>
      <c r="Q41" s="3"/>
      <c r="R41" s="3"/>
      <c r="W41" s="17">
        <f t="shared" si="2"/>
        <v>0</v>
      </c>
    </row>
    <row r="42" spans="1:23" x14ac:dyDescent="0.3">
      <c r="A42" s="8">
        <v>43025</v>
      </c>
      <c r="B42" s="8" t="s">
        <v>153</v>
      </c>
      <c r="C42" s="1" t="s">
        <v>46</v>
      </c>
      <c r="D42" s="1"/>
      <c r="E42" s="1">
        <v>1723</v>
      </c>
      <c r="F42" s="3">
        <v>200</v>
      </c>
      <c r="L42" s="3">
        <v>200</v>
      </c>
      <c r="N42" s="3"/>
      <c r="S42" s="3"/>
      <c r="W42" s="17">
        <f t="shared" si="2"/>
        <v>0</v>
      </c>
    </row>
    <row r="43" spans="1:23" x14ac:dyDescent="0.3">
      <c r="A43" s="8">
        <v>43025</v>
      </c>
      <c r="B43" s="8" t="s">
        <v>154</v>
      </c>
      <c r="C43" s="1" t="s">
        <v>155</v>
      </c>
      <c r="D43" s="1"/>
      <c r="E43" s="1">
        <v>1724</v>
      </c>
      <c r="F43" s="3">
        <v>198</v>
      </c>
      <c r="H43" s="3"/>
      <c r="M43" s="3">
        <v>165</v>
      </c>
      <c r="N43" s="3"/>
      <c r="S43" s="3"/>
      <c r="V43" s="3">
        <v>33</v>
      </c>
      <c r="W43" s="17">
        <f t="shared" si="2"/>
        <v>0</v>
      </c>
    </row>
    <row r="44" spans="1:23" x14ac:dyDescent="0.3">
      <c r="A44" s="8"/>
      <c r="B44" s="8"/>
      <c r="C44" s="1" t="s">
        <v>138</v>
      </c>
      <c r="D44" s="1"/>
      <c r="E44" s="1">
        <v>1725</v>
      </c>
      <c r="F44" s="3"/>
      <c r="W44" s="17">
        <f t="shared" si="2"/>
        <v>0</v>
      </c>
    </row>
    <row r="45" spans="1:23" x14ac:dyDescent="0.3">
      <c r="A45" s="8">
        <v>43060</v>
      </c>
      <c r="B45" s="8" t="s">
        <v>22</v>
      </c>
      <c r="C45" s="1" t="s">
        <v>89</v>
      </c>
      <c r="D45" s="1"/>
      <c r="E45" s="1">
        <v>1726</v>
      </c>
      <c r="F45" s="3">
        <v>270.36</v>
      </c>
      <c r="H45" s="3"/>
      <c r="I45" s="4">
        <v>270.36</v>
      </c>
      <c r="W45" s="17">
        <f t="shared" si="2"/>
        <v>0</v>
      </c>
    </row>
    <row r="46" spans="1:23" x14ac:dyDescent="0.3">
      <c r="A46" s="8">
        <v>43060</v>
      </c>
      <c r="B46" s="8" t="s">
        <v>23</v>
      </c>
      <c r="C46" s="1" t="s">
        <v>89</v>
      </c>
      <c r="D46" s="1"/>
      <c r="E46" s="1">
        <v>1727</v>
      </c>
      <c r="F46" s="3">
        <v>325.05</v>
      </c>
      <c r="J46" s="4">
        <v>325.05</v>
      </c>
      <c r="W46" s="17">
        <f t="shared" si="2"/>
        <v>0</v>
      </c>
    </row>
    <row r="47" spans="1:23" x14ac:dyDescent="0.3">
      <c r="A47" s="8">
        <v>43060</v>
      </c>
      <c r="B47" s="8" t="s">
        <v>119</v>
      </c>
      <c r="C47" s="1" t="s">
        <v>124</v>
      </c>
      <c r="D47" s="1"/>
      <c r="E47" s="1">
        <v>1728</v>
      </c>
      <c r="F47" s="3">
        <v>23.39</v>
      </c>
      <c r="M47" s="4">
        <v>20.07</v>
      </c>
      <c r="V47" s="4">
        <v>3.32</v>
      </c>
      <c r="W47" s="17">
        <f t="shared" si="2"/>
        <v>0</v>
      </c>
    </row>
    <row r="48" spans="1:23" x14ac:dyDescent="0.3">
      <c r="A48" s="8">
        <v>43060</v>
      </c>
      <c r="B48" s="8" t="s">
        <v>97</v>
      </c>
      <c r="C48" s="1" t="s">
        <v>164</v>
      </c>
      <c r="D48" s="1"/>
      <c r="E48" s="1">
        <v>1729</v>
      </c>
      <c r="F48" s="3">
        <v>5272.8</v>
      </c>
      <c r="S48" s="3">
        <v>4422.8</v>
      </c>
      <c r="V48" s="3">
        <v>850</v>
      </c>
      <c r="W48" s="17">
        <f t="shared" si="2"/>
        <v>0</v>
      </c>
    </row>
    <row r="49" spans="1:24" x14ac:dyDescent="0.3">
      <c r="A49" s="8">
        <v>43088</v>
      </c>
      <c r="B49" s="8" t="s">
        <v>22</v>
      </c>
      <c r="C49" s="1" t="s">
        <v>89</v>
      </c>
      <c r="D49" s="1"/>
      <c r="E49" s="1">
        <v>1730</v>
      </c>
      <c r="F49" s="3">
        <v>270.36</v>
      </c>
      <c r="I49" s="4">
        <v>270.36</v>
      </c>
      <c r="W49" s="17">
        <f t="shared" si="2"/>
        <v>0</v>
      </c>
    </row>
    <row r="50" spans="1:24" x14ac:dyDescent="0.3">
      <c r="A50" s="8">
        <v>43088</v>
      </c>
      <c r="B50" s="8" t="s">
        <v>23</v>
      </c>
      <c r="C50" s="1" t="s">
        <v>89</v>
      </c>
      <c r="D50" s="1"/>
      <c r="E50" s="1">
        <v>1731</v>
      </c>
      <c r="F50" s="3">
        <v>325.05</v>
      </c>
      <c r="J50" s="4">
        <v>325.05</v>
      </c>
      <c r="W50" s="17">
        <f t="shared" si="2"/>
        <v>0</v>
      </c>
    </row>
    <row r="51" spans="1:24" x14ac:dyDescent="0.3">
      <c r="A51" s="8">
        <v>43088</v>
      </c>
      <c r="B51" s="8" t="s">
        <v>121</v>
      </c>
      <c r="C51" s="1" t="s">
        <v>126</v>
      </c>
      <c r="D51" s="1"/>
      <c r="E51" s="1">
        <v>1732</v>
      </c>
      <c r="F51" s="3">
        <v>891.6</v>
      </c>
      <c r="I51" s="3">
        <v>404.4</v>
      </c>
      <c r="J51" s="3">
        <v>487.2</v>
      </c>
      <c r="W51" s="17">
        <f t="shared" si="2"/>
        <v>5.6843418860808015E-14</v>
      </c>
    </row>
    <row r="52" spans="1:24" x14ac:dyDescent="0.3">
      <c r="A52" s="8">
        <v>43088</v>
      </c>
      <c r="B52" s="8" t="s">
        <v>170</v>
      </c>
      <c r="C52" s="1" t="s">
        <v>171</v>
      </c>
      <c r="D52" s="1"/>
      <c r="E52" s="1">
        <v>1733</v>
      </c>
      <c r="F52" s="3">
        <v>60.9</v>
      </c>
      <c r="N52" s="3">
        <v>50.75</v>
      </c>
      <c r="V52" s="4">
        <v>10.15</v>
      </c>
      <c r="W52" s="17">
        <f t="shared" si="2"/>
        <v>0</v>
      </c>
    </row>
    <row r="53" spans="1:24" x14ac:dyDescent="0.3">
      <c r="A53" s="8">
        <v>43088</v>
      </c>
      <c r="B53" s="8" t="s">
        <v>172</v>
      </c>
      <c r="C53" s="1" t="s">
        <v>173</v>
      </c>
      <c r="D53" s="1"/>
      <c r="E53" s="1">
        <v>1734</v>
      </c>
      <c r="F53" s="3">
        <v>2807.5</v>
      </c>
      <c r="N53" s="4">
        <v>2339.59</v>
      </c>
      <c r="V53" s="4">
        <v>467.91</v>
      </c>
      <c r="W53" s="17">
        <f t="shared" si="2"/>
        <v>0</v>
      </c>
    </row>
    <row r="54" spans="1:24" x14ac:dyDescent="0.3">
      <c r="A54" s="8">
        <v>43116</v>
      </c>
      <c r="B54" s="8" t="s">
        <v>22</v>
      </c>
      <c r="C54" s="1" t="s">
        <v>89</v>
      </c>
      <c r="D54" s="1"/>
      <c r="E54" s="1">
        <v>1735</v>
      </c>
      <c r="F54" s="3">
        <v>270.36</v>
      </c>
      <c r="I54" s="4">
        <v>270.36</v>
      </c>
      <c r="W54" s="17">
        <f t="shared" si="2"/>
        <v>0</v>
      </c>
    </row>
    <row r="55" spans="1:24" x14ac:dyDescent="0.3">
      <c r="A55" s="8">
        <v>43116</v>
      </c>
      <c r="B55" s="8" t="s">
        <v>23</v>
      </c>
      <c r="C55" s="1" t="s">
        <v>89</v>
      </c>
      <c r="D55" s="1"/>
      <c r="E55" s="1">
        <v>1736</v>
      </c>
      <c r="F55" s="3">
        <v>325.05</v>
      </c>
      <c r="J55" s="4">
        <v>325.05</v>
      </c>
      <c r="W55" s="17">
        <f t="shared" si="2"/>
        <v>0</v>
      </c>
    </row>
    <row r="56" spans="1:24" x14ac:dyDescent="0.3">
      <c r="A56" s="8">
        <v>43116</v>
      </c>
      <c r="B56" s="8" t="s">
        <v>22</v>
      </c>
      <c r="C56" s="1" t="s">
        <v>176</v>
      </c>
      <c r="D56" s="1"/>
      <c r="E56" s="1">
        <v>1737</v>
      </c>
      <c r="F56" s="3">
        <v>27.77</v>
      </c>
      <c r="Q56" s="4">
        <v>27.77</v>
      </c>
      <c r="W56" s="17">
        <f t="shared" si="2"/>
        <v>0</v>
      </c>
    </row>
    <row r="57" spans="1:24" x14ac:dyDescent="0.3">
      <c r="A57" s="8">
        <v>43116</v>
      </c>
      <c r="B57" s="4" t="s">
        <v>177</v>
      </c>
      <c r="C57" s="4" t="s">
        <v>178</v>
      </c>
      <c r="E57" s="1">
        <v>1738</v>
      </c>
      <c r="F57" s="3">
        <v>1125</v>
      </c>
      <c r="U57" s="3">
        <v>1125</v>
      </c>
      <c r="W57" s="17">
        <f t="shared" si="2"/>
        <v>0</v>
      </c>
    </row>
    <row r="58" spans="1:24" x14ac:dyDescent="0.3">
      <c r="A58" s="8">
        <v>43116</v>
      </c>
      <c r="B58" s="4" t="s">
        <v>147</v>
      </c>
      <c r="C58" s="4" t="s">
        <v>37</v>
      </c>
      <c r="E58" s="1">
        <v>1739</v>
      </c>
      <c r="F58" s="3">
        <v>97</v>
      </c>
      <c r="R58" s="3">
        <v>97</v>
      </c>
      <c r="W58" s="17">
        <f t="shared" si="2"/>
        <v>0</v>
      </c>
    </row>
    <row r="59" spans="1:24" x14ac:dyDescent="0.3">
      <c r="A59" s="8">
        <v>43116</v>
      </c>
      <c r="B59" s="4" t="s">
        <v>97</v>
      </c>
      <c r="C59" s="4" t="s">
        <v>164</v>
      </c>
      <c r="E59" s="1">
        <v>1740</v>
      </c>
      <c r="F59" s="3">
        <v>2513.5</v>
      </c>
      <c r="S59" s="3">
        <v>2113.5</v>
      </c>
      <c r="V59" s="4">
        <v>400</v>
      </c>
      <c r="W59" s="17">
        <f t="shared" si="2"/>
        <v>0</v>
      </c>
      <c r="X59" s="3"/>
    </row>
    <row r="60" spans="1:24" x14ac:dyDescent="0.3">
      <c r="A60" s="8">
        <v>43151</v>
      </c>
      <c r="B60" s="4" t="s">
        <v>23</v>
      </c>
      <c r="C60" s="4" t="s">
        <v>89</v>
      </c>
      <c r="E60" s="1">
        <v>1741</v>
      </c>
      <c r="F60" s="4">
        <v>325.05</v>
      </c>
      <c r="J60" s="4">
        <v>325.05</v>
      </c>
      <c r="W60" s="17">
        <f t="shared" si="2"/>
        <v>0</v>
      </c>
      <c r="X60" s="3"/>
    </row>
    <row r="61" spans="1:24" x14ac:dyDescent="0.3">
      <c r="A61" s="8">
        <v>43151</v>
      </c>
      <c r="B61" s="8" t="s">
        <v>22</v>
      </c>
      <c r="C61" s="1" t="s">
        <v>89</v>
      </c>
      <c r="D61" s="1"/>
      <c r="E61" s="1">
        <v>1742</v>
      </c>
      <c r="F61" s="3">
        <v>270.36</v>
      </c>
      <c r="I61" s="4">
        <v>270.36</v>
      </c>
      <c r="W61" s="17">
        <f t="shared" si="2"/>
        <v>0</v>
      </c>
      <c r="X61" s="3"/>
    </row>
    <row r="62" spans="1:24" x14ac:dyDescent="0.3">
      <c r="A62" s="8">
        <v>43151</v>
      </c>
      <c r="B62" s="8" t="s">
        <v>22</v>
      </c>
      <c r="C62" s="1" t="s">
        <v>183</v>
      </c>
      <c r="D62" s="1"/>
      <c r="E62" s="1">
        <v>1743</v>
      </c>
      <c r="F62" s="3">
        <v>81.13</v>
      </c>
      <c r="O62" s="4">
        <v>81.13</v>
      </c>
      <c r="U62" s="3"/>
      <c r="W62" s="17">
        <f t="shared" si="2"/>
        <v>0</v>
      </c>
      <c r="X62" s="3"/>
    </row>
    <row r="63" spans="1:24" x14ac:dyDescent="0.3">
      <c r="A63" s="8">
        <v>43151</v>
      </c>
      <c r="B63" s="8" t="s">
        <v>22</v>
      </c>
      <c r="C63" s="1" t="s">
        <v>184</v>
      </c>
      <c r="D63" s="1"/>
      <c r="E63" s="1">
        <v>1744</v>
      </c>
      <c r="F63" s="3">
        <v>46.8</v>
      </c>
      <c r="O63" s="3">
        <v>46.8</v>
      </c>
      <c r="W63" s="17">
        <f t="shared" si="2"/>
        <v>0</v>
      </c>
    </row>
    <row r="64" spans="1:24" x14ac:dyDescent="0.3">
      <c r="A64" s="8">
        <v>43151</v>
      </c>
      <c r="B64" s="8" t="s">
        <v>182</v>
      </c>
      <c r="C64" s="1" t="s">
        <v>173</v>
      </c>
      <c r="D64" s="1"/>
      <c r="E64" s="1">
        <v>1745</v>
      </c>
      <c r="F64" s="3">
        <v>954</v>
      </c>
      <c r="N64" s="3">
        <v>795</v>
      </c>
      <c r="P64" s="3"/>
      <c r="V64" s="3">
        <v>159</v>
      </c>
      <c r="W64" s="17">
        <f t="shared" si="2"/>
        <v>0</v>
      </c>
    </row>
    <row r="65" spans="1:25" x14ac:dyDescent="0.3">
      <c r="A65" s="8">
        <v>43179</v>
      </c>
      <c r="B65" s="8" t="s">
        <v>23</v>
      </c>
      <c r="C65" s="1" t="s">
        <v>89</v>
      </c>
      <c r="D65" s="1"/>
      <c r="E65" s="1">
        <v>1746</v>
      </c>
      <c r="F65" s="3">
        <v>325.05</v>
      </c>
      <c r="I65" s="4">
        <v>325.05</v>
      </c>
      <c r="W65" s="17">
        <f t="shared" si="2"/>
        <v>0</v>
      </c>
      <c r="Y65" s="3"/>
    </row>
    <row r="66" spans="1:25" x14ac:dyDescent="0.3">
      <c r="A66" s="8">
        <v>43179</v>
      </c>
      <c r="B66" s="8" t="s">
        <v>22</v>
      </c>
      <c r="C66" s="1" t="s">
        <v>89</v>
      </c>
      <c r="D66" s="1"/>
      <c r="E66" s="1">
        <v>1747</v>
      </c>
      <c r="F66" s="3">
        <v>270.36</v>
      </c>
      <c r="J66" s="4">
        <v>270.36</v>
      </c>
      <c r="W66" s="17">
        <f t="shared" si="2"/>
        <v>0</v>
      </c>
    </row>
    <row r="67" spans="1:25" x14ac:dyDescent="0.3">
      <c r="A67" s="8">
        <v>43179</v>
      </c>
      <c r="B67" s="8" t="s">
        <v>107</v>
      </c>
      <c r="C67" s="1" t="s">
        <v>90</v>
      </c>
      <c r="D67" s="1"/>
      <c r="E67" s="1">
        <v>1748</v>
      </c>
      <c r="F67" s="3">
        <v>555</v>
      </c>
      <c r="K67" s="3">
        <v>555</v>
      </c>
      <c r="W67" s="17">
        <f t="shared" si="2"/>
        <v>0</v>
      </c>
    </row>
    <row r="68" spans="1:25" x14ac:dyDescent="0.3">
      <c r="A68" s="8">
        <v>43179</v>
      </c>
      <c r="B68" s="8" t="s">
        <v>121</v>
      </c>
      <c r="C68" s="1" t="s">
        <v>126</v>
      </c>
      <c r="D68" s="1"/>
      <c r="E68" s="1">
        <v>1749</v>
      </c>
      <c r="F68" s="3">
        <v>445.8</v>
      </c>
      <c r="I68" s="3">
        <f>67.4*3</f>
        <v>202.20000000000002</v>
      </c>
      <c r="J68" s="3">
        <f>81.2*3</f>
        <v>243.60000000000002</v>
      </c>
      <c r="W68" s="17">
        <f t="shared" si="2"/>
        <v>-2.8421709430404007E-14</v>
      </c>
    </row>
    <row r="69" spans="1:25" x14ac:dyDescent="0.3">
      <c r="A69" s="8">
        <v>43179</v>
      </c>
      <c r="B69" s="8" t="s">
        <v>22</v>
      </c>
      <c r="C69" s="1" t="s">
        <v>185</v>
      </c>
      <c r="D69" s="1"/>
      <c r="E69" s="1">
        <v>1750</v>
      </c>
      <c r="F69" s="3">
        <v>45.16</v>
      </c>
      <c r="O69" s="4">
        <v>45.16</v>
      </c>
      <c r="W69" s="17">
        <f t="shared" si="2"/>
        <v>0</v>
      </c>
    </row>
    <row r="70" spans="1:25" x14ac:dyDescent="0.3">
      <c r="A70" s="8">
        <v>43179</v>
      </c>
      <c r="B70" s="8" t="s">
        <v>170</v>
      </c>
      <c r="C70" s="1" t="s">
        <v>171</v>
      </c>
      <c r="D70" s="1"/>
      <c r="E70" s="1">
        <v>1751</v>
      </c>
      <c r="F70" s="3">
        <v>53.88</v>
      </c>
      <c r="N70" s="3">
        <v>44.9</v>
      </c>
      <c r="V70" s="4">
        <v>8.98</v>
      </c>
      <c r="W70" s="17">
        <f t="shared" si="2"/>
        <v>0</v>
      </c>
    </row>
    <row r="71" spans="1:25" x14ac:dyDescent="0.3">
      <c r="A71" s="8"/>
      <c r="B71" s="8"/>
      <c r="C71" s="1"/>
      <c r="D71" s="1"/>
      <c r="E71" s="1"/>
      <c r="F71" s="3"/>
      <c r="W71" s="17"/>
    </row>
    <row r="72" spans="1:25" x14ac:dyDescent="0.3">
      <c r="W72" s="17"/>
    </row>
    <row r="73" spans="1:25" x14ac:dyDescent="0.3">
      <c r="W73" s="17"/>
    </row>
  </sheetData>
  <mergeCells count="2">
    <mergeCell ref="A1:W1"/>
    <mergeCell ref="A3:W3"/>
  </mergeCells>
  <pageMargins left="0.70866141732283472" right="0.70866141732283472" top="0.74803149606299213" bottom="0.74803149606299213" header="0.31496062992125984" footer="0.31496062992125984"/>
  <pageSetup paperSize="9" scale="47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1"/>
  <sheetViews>
    <sheetView workbookViewId="0">
      <selection activeCell="A2" sqref="A2"/>
    </sheetView>
  </sheetViews>
  <sheetFormatPr defaultColWidth="9.109375" defaultRowHeight="14.4" x14ac:dyDescent="0.3"/>
  <cols>
    <col min="1" max="1" width="10.44140625" style="4" customWidth="1"/>
    <col min="2" max="8" width="9.109375" style="4"/>
    <col min="9" max="9" width="11.6640625" style="4" customWidth="1"/>
    <col min="10" max="12" width="9.109375" style="4"/>
    <col min="13" max="13" width="27.5546875" style="4" customWidth="1"/>
    <col min="14" max="16384" width="9.109375" style="4"/>
  </cols>
  <sheetData>
    <row r="1" spans="1:14" x14ac:dyDescent="0.3">
      <c r="A1" s="137" t="s">
        <v>21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N1" s="18"/>
    </row>
    <row r="3" spans="1:14" x14ac:dyDescent="0.3">
      <c r="A3" s="138" t="s">
        <v>118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5" spans="1:14" x14ac:dyDescent="0.3">
      <c r="A5" s="8">
        <v>42825</v>
      </c>
      <c r="I5" s="8">
        <v>43190</v>
      </c>
    </row>
    <row r="7" spans="1:14" x14ac:dyDescent="0.3">
      <c r="C7" s="5" t="s">
        <v>14</v>
      </c>
    </row>
    <row r="8" spans="1:14" x14ac:dyDescent="0.3">
      <c r="A8" s="3">
        <v>13991</v>
      </c>
      <c r="C8" s="4" t="s">
        <v>5</v>
      </c>
      <c r="I8" s="3">
        <f>Receipts!G6</f>
        <v>14943</v>
      </c>
      <c r="K8" s="3"/>
    </row>
    <row r="9" spans="1:14" x14ac:dyDescent="0.3">
      <c r="A9" s="3">
        <v>7904</v>
      </c>
      <c r="C9" s="4" t="s">
        <v>28</v>
      </c>
      <c r="I9" s="3">
        <f>Receipts!J6+Receipts!K14</f>
        <v>18188.830000000002</v>
      </c>
      <c r="K9" s="3"/>
    </row>
    <row r="10" spans="1:14" x14ac:dyDescent="0.3">
      <c r="A10" s="3">
        <v>1353.7</v>
      </c>
      <c r="C10" s="4" t="s">
        <v>101</v>
      </c>
      <c r="I10" s="3">
        <f>Receipts!I12</f>
        <v>1358.5</v>
      </c>
      <c r="K10" s="3"/>
    </row>
    <row r="11" spans="1:14" x14ac:dyDescent="0.3">
      <c r="A11" s="3">
        <v>76.05</v>
      </c>
      <c r="C11" s="4" t="s">
        <v>25</v>
      </c>
      <c r="I11" s="3">
        <f>Receipts!H6</f>
        <v>0</v>
      </c>
      <c r="K11" s="3"/>
    </row>
    <row r="12" spans="1:14" x14ac:dyDescent="0.3">
      <c r="A12" s="3">
        <v>7.22</v>
      </c>
      <c r="C12" s="4" t="s">
        <v>33</v>
      </c>
      <c r="I12" s="3">
        <f>Receipts!L6</f>
        <v>7.21</v>
      </c>
      <c r="K12" s="3"/>
    </row>
    <row r="13" spans="1:14" x14ac:dyDescent="0.3">
      <c r="A13" s="3">
        <v>800</v>
      </c>
      <c r="C13" s="4" t="s">
        <v>104</v>
      </c>
      <c r="I13" s="3">
        <f>Receipts!I17</f>
        <v>0</v>
      </c>
      <c r="K13" s="3"/>
    </row>
    <row r="14" spans="1:14" x14ac:dyDescent="0.3">
      <c r="K14" s="3"/>
    </row>
    <row r="15" spans="1:14" x14ac:dyDescent="0.3">
      <c r="A15" s="33">
        <f>SUM(A8:A14)</f>
        <v>24131.97</v>
      </c>
      <c r="C15" s="5" t="s">
        <v>15</v>
      </c>
      <c r="I15" s="33">
        <f>SUM(I8:I14)</f>
        <v>34497.54</v>
      </c>
      <c r="K15" s="18"/>
    </row>
    <row r="16" spans="1:14" x14ac:dyDescent="0.3">
      <c r="K16" s="3"/>
    </row>
    <row r="17" spans="1:11" x14ac:dyDescent="0.3">
      <c r="C17" s="5" t="s">
        <v>16</v>
      </c>
      <c r="K17" s="3"/>
    </row>
    <row r="18" spans="1:11" x14ac:dyDescent="0.3">
      <c r="A18" s="3">
        <v>489.22</v>
      </c>
      <c r="C18" s="4" t="s">
        <v>6</v>
      </c>
      <c r="I18" s="3">
        <f>Payments!H7</f>
        <v>506.67</v>
      </c>
      <c r="K18" s="3"/>
    </row>
    <row r="19" spans="1:11" x14ac:dyDescent="0.3">
      <c r="A19" s="3">
        <v>4024.2</v>
      </c>
      <c r="C19" s="4" t="s">
        <v>26</v>
      </c>
      <c r="I19" s="3">
        <f>Payments!I7</f>
        <v>4107.8100000000013</v>
      </c>
      <c r="K19" s="3"/>
    </row>
    <row r="20" spans="1:11" x14ac:dyDescent="0.3">
      <c r="A20" s="3">
        <v>5655.71</v>
      </c>
      <c r="C20" s="4" t="s">
        <v>27</v>
      </c>
      <c r="I20" s="3">
        <f>Payments!J7</f>
        <v>4820.3100000000004</v>
      </c>
      <c r="K20" s="3"/>
    </row>
    <row r="21" spans="1:11" x14ac:dyDescent="0.3">
      <c r="A21" s="3">
        <v>0</v>
      </c>
      <c r="C21" s="4" t="s">
        <v>47</v>
      </c>
      <c r="I21" s="3"/>
      <c r="K21" s="3"/>
    </row>
    <row r="22" spans="1:11" x14ac:dyDescent="0.3">
      <c r="A22" s="3">
        <v>10</v>
      </c>
      <c r="C22" s="4" t="s">
        <v>30</v>
      </c>
      <c r="I22" s="3">
        <f>Payments!K7</f>
        <v>1090</v>
      </c>
      <c r="K22" s="3"/>
    </row>
    <row r="23" spans="1:11" x14ac:dyDescent="0.3">
      <c r="A23" s="3">
        <v>800</v>
      </c>
      <c r="C23" s="4" t="s">
        <v>28</v>
      </c>
      <c r="H23" s="34"/>
      <c r="I23" s="3">
        <f>Payments!L7</f>
        <v>200</v>
      </c>
      <c r="K23" s="3"/>
    </row>
    <row r="24" spans="1:11" x14ac:dyDescent="0.3">
      <c r="A24" s="3"/>
      <c r="C24" s="4" t="s">
        <v>178</v>
      </c>
      <c r="I24" s="3">
        <f>Payments!U7</f>
        <v>1125</v>
      </c>
      <c r="K24" s="3"/>
    </row>
    <row r="25" spans="1:11" x14ac:dyDescent="0.3">
      <c r="A25" s="3"/>
      <c r="C25" s="4" t="s">
        <v>34</v>
      </c>
      <c r="I25" s="3">
        <f>Payments!T7</f>
        <v>100</v>
      </c>
      <c r="K25" s="3"/>
    </row>
    <row r="26" spans="1:11" x14ac:dyDescent="0.3">
      <c r="A26" s="3">
        <v>395</v>
      </c>
      <c r="C26" s="4" t="s">
        <v>35</v>
      </c>
      <c r="I26" s="3">
        <f>Payments!P7</f>
        <v>400</v>
      </c>
      <c r="K26" s="3"/>
    </row>
    <row r="27" spans="1:11" x14ac:dyDescent="0.3">
      <c r="A27" s="3">
        <v>122.07</v>
      </c>
      <c r="C27" s="4" t="s">
        <v>36</v>
      </c>
      <c r="I27" s="3">
        <f>Payments!O7</f>
        <v>173.08999999999997</v>
      </c>
      <c r="K27" s="3"/>
    </row>
    <row r="28" spans="1:11" x14ac:dyDescent="0.3">
      <c r="A28" s="3">
        <v>258</v>
      </c>
      <c r="C28" s="4" t="s">
        <v>37</v>
      </c>
      <c r="I28" s="3">
        <f>Payments!R7</f>
        <v>204</v>
      </c>
      <c r="K28" s="3"/>
    </row>
    <row r="29" spans="1:11" x14ac:dyDescent="0.3">
      <c r="A29" s="3">
        <v>1446.11</v>
      </c>
      <c r="C29" s="4" t="s">
        <v>39</v>
      </c>
      <c r="I29" s="3">
        <f>Payments!M7</f>
        <v>205.85</v>
      </c>
      <c r="K29" s="3"/>
    </row>
    <row r="30" spans="1:11" x14ac:dyDescent="0.3">
      <c r="A30" s="3">
        <v>1662.6</v>
      </c>
      <c r="C30" s="4" t="s">
        <v>38</v>
      </c>
      <c r="I30" s="3">
        <f>Payments!S7</f>
        <v>9674.02</v>
      </c>
      <c r="K30" s="3"/>
    </row>
    <row r="31" spans="1:11" x14ac:dyDescent="0.3">
      <c r="A31" s="3"/>
      <c r="C31" s="4" t="s">
        <v>181</v>
      </c>
      <c r="I31" s="3">
        <f>Payments!Q7</f>
        <v>27.77</v>
      </c>
      <c r="K31" s="3"/>
    </row>
    <row r="32" spans="1:11" x14ac:dyDescent="0.3">
      <c r="A32" s="3">
        <v>1724.35</v>
      </c>
      <c r="C32" s="4" t="s">
        <v>44</v>
      </c>
      <c r="I32" s="3">
        <f>Payments!N7</f>
        <v>6882.19</v>
      </c>
      <c r="K32" s="3"/>
    </row>
    <row r="33" spans="1:11" x14ac:dyDescent="0.3">
      <c r="A33" s="3">
        <v>719.54</v>
      </c>
      <c r="C33" s="4" t="s">
        <v>50</v>
      </c>
      <c r="I33" s="3">
        <f>Payments!V7</f>
        <v>2736.11</v>
      </c>
      <c r="K33" s="3"/>
    </row>
    <row r="34" spans="1:11" x14ac:dyDescent="0.3">
      <c r="K34" s="3"/>
    </row>
    <row r="35" spans="1:11" x14ac:dyDescent="0.3">
      <c r="A35" s="35">
        <f>SUM(A18:A34)</f>
        <v>17306.800000000003</v>
      </c>
      <c r="C35" s="5" t="s">
        <v>17</v>
      </c>
      <c r="I35" s="33">
        <f>SUM(I18:I34)</f>
        <v>32252.82</v>
      </c>
      <c r="K35" s="18"/>
    </row>
    <row r="36" spans="1:11" x14ac:dyDescent="0.3">
      <c r="K36" s="19"/>
    </row>
    <row r="37" spans="1:11" ht="15" thickBot="1" x14ac:dyDescent="0.35">
      <c r="A37" s="25">
        <f>A15-A35</f>
        <v>6825.1699999999983</v>
      </c>
      <c r="C37" s="5" t="s">
        <v>18</v>
      </c>
      <c r="I37" s="25">
        <f>I15-I35</f>
        <v>2244.7200000000012</v>
      </c>
      <c r="K37" s="18"/>
    </row>
    <row r="39" spans="1:11" x14ac:dyDescent="0.3">
      <c r="C39" s="137" t="s">
        <v>180</v>
      </c>
      <c r="D39" s="137"/>
      <c r="E39" s="137"/>
      <c r="F39" s="137"/>
      <c r="G39" s="137"/>
    </row>
    <row r="41" spans="1:11" x14ac:dyDescent="0.3">
      <c r="G41" s="4" t="s">
        <v>189</v>
      </c>
    </row>
  </sheetData>
  <mergeCells count="3">
    <mergeCell ref="A1:K1"/>
    <mergeCell ref="A3:K3"/>
    <mergeCell ref="C39:G39"/>
  </mergeCells>
  <pageMargins left="0.70866141732283472" right="0.70866141732283472" top="0.74803149606299213" bottom="0.74803149606299213" header="0.31496062992125984" footer="0.31496062992125984"/>
  <pageSetup paperSize="9" scale="84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40"/>
  <sheetViews>
    <sheetView zoomScale="80" zoomScaleNormal="80" workbookViewId="0">
      <pane ySplit="3" topLeftCell="A13" activePane="bottomLeft" state="frozen"/>
      <selection pane="bottomLeft" sqref="A1:Z40"/>
    </sheetView>
  </sheetViews>
  <sheetFormatPr defaultColWidth="9.109375" defaultRowHeight="14.4" x14ac:dyDescent="0.3"/>
  <cols>
    <col min="1" max="1" width="37.5546875" style="39" customWidth="1"/>
    <col min="2" max="2" width="12" style="56" customWidth="1"/>
    <col min="3" max="3" width="5.109375" style="56" customWidth="1"/>
    <col min="4" max="4" width="12.109375" style="56" bestFit="1" customWidth="1"/>
    <col min="5" max="5" width="5.109375" style="56" customWidth="1"/>
    <col min="6" max="6" width="9" style="56" hidden="1" customWidth="1"/>
    <col min="7" max="7" width="5.109375" style="56" hidden="1" customWidth="1"/>
    <col min="8" max="19" width="9.109375" style="56" customWidth="1"/>
    <col min="20" max="20" width="11.109375" style="56" bestFit="1" customWidth="1"/>
    <col min="21" max="21" width="5.109375" style="56" customWidth="1"/>
    <col min="22" max="22" width="10" style="56" customWidth="1"/>
    <col min="23" max="23" width="5.109375" style="56" customWidth="1"/>
    <col min="24" max="24" width="13.109375" style="56" customWidth="1"/>
    <col min="25" max="25" width="5.109375" style="56" customWidth="1"/>
    <col min="26" max="26" width="12.5546875" style="56" customWidth="1"/>
    <col min="27" max="16384" width="9.109375" style="56"/>
  </cols>
  <sheetData>
    <row r="1" spans="1:30" s="39" customFormat="1" ht="23.4" x14ac:dyDescent="0.3">
      <c r="A1" s="36" t="s">
        <v>54</v>
      </c>
      <c r="B1" s="37"/>
      <c r="C1" s="37"/>
      <c r="D1" s="37"/>
      <c r="E1" s="37"/>
      <c r="F1" s="37"/>
      <c r="G1" s="37"/>
      <c r="H1" s="37"/>
      <c r="I1" s="37"/>
      <c r="J1" s="37" t="s">
        <v>91</v>
      </c>
      <c r="K1" s="115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  <c r="Z1" s="38"/>
    </row>
    <row r="2" spans="1:30" s="39" customFormat="1" ht="23.4" x14ac:dyDescent="0.3">
      <c r="A2" s="36" t="s">
        <v>55</v>
      </c>
      <c r="B2" s="40">
        <v>43160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8"/>
      <c r="Z2" s="38"/>
      <c r="AB2" s="41"/>
    </row>
    <row r="3" spans="1:30" s="39" customFormat="1" ht="45.6" customHeight="1" x14ac:dyDescent="0.3">
      <c r="A3" s="116"/>
      <c r="B3" s="42" t="s">
        <v>110</v>
      </c>
      <c r="C3" s="43"/>
      <c r="D3" s="44" t="s">
        <v>111</v>
      </c>
      <c r="E3" s="43"/>
      <c r="F3" s="45" t="s">
        <v>112</v>
      </c>
      <c r="G3" s="43"/>
      <c r="H3" s="46" t="s">
        <v>56</v>
      </c>
      <c r="I3" s="46" t="s">
        <v>57</v>
      </c>
      <c r="J3" s="46" t="s">
        <v>58</v>
      </c>
      <c r="K3" s="46" t="s">
        <v>59</v>
      </c>
      <c r="L3" s="46" t="s">
        <v>60</v>
      </c>
      <c r="M3" s="46" t="s">
        <v>61</v>
      </c>
      <c r="N3" s="46" t="s">
        <v>62</v>
      </c>
      <c r="O3" s="46" t="s">
        <v>63</v>
      </c>
      <c r="P3" s="46" t="s">
        <v>64</v>
      </c>
      <c r="Q3" s="46" t="s">
        <v>65</v>
      </c>
      <c r="R3" s="46" t="s">
        <v>66</v>
      </c>
      <c r="S3" s="46" t="s">
        <v>67</v>
      </c>
      <c r="T3" s="47" t="s">
        <v>68</v>
      </c>
      <c r="U3" s="43"/>
      <c r="V3" s="47" t="s">
        <v>69</v>
      </c>
      <c r="W3" s="43"/>
      <c r="X3" s="48" t="s">
        <v>96</v>
      </c>
      <c r="Y3" s="43"/>
      <c r="Z3" s="48" t="s">
        <v>129</v>
      </c>
    </row>
    <row r="4" spans="1:30" x14ac:dyDescent="0.3">
      <c r="A4" s="49" t="s">
        <v>92</v>
      </c>
      <c r="B4" s="50"/>
      <c r="C4" s="50"/>
      <c r="D4" s="51"/>
      <c r="E4" s="50"/>
      <c r="F4" s="52"/>
      <c r="G4" s="5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0"/>
      <c r="V4" s="53"/>
      <c r="W4" s="54"/>
      <c r="X4" s="55"/>
      <c r="Y4" s="54"/>
      <c r="Z4" s="55"/>
    </row>
    <row r="5" spans="1:30" x14ac:dyDescent="0.3">
      <c r="A5" s="57" t="s">
        <v>70</v>
      </c>
      <c r="B5" s="50">
        <v>13991</v>
      </c>
      <c r="C5" s="50"/>
      <c r="D5" s="51">
        <v>14943</v>
      </c>
      <c r="E5" s="50"/>
      <c r="F5" s="52"/>
      <c r="G5" s="50"/>
      <c r="H5" s="58">
        <v>7471.5</v>
      </c>
      <c r="I5" s="58"/>
      <c r="J5" s="58"/>
      <c r="K5" s="58"/>
      <c r="L5" s="58"/>
      <c r="M5" s="58">
        <v>7471.5</v>
      </c>
      <c r="N5" s="58"/>
      <c r="O5" s="58"/>
      <c r="P5" s="58"/>
      <c r="Q5" s="58"/>
      <c r="R5" s="58"/>
      <c r="S5" s="58"/>
      <c r="T5" s="58">
        <f t="shared" ref="T5:T11" si="0">SUM(H5:S5)</f>
        <v>14943</v>
      </c>
      <c r="U5" s="50"/>
      <c r="V5" s="58">
        <v>14943</v>
      </c>
      <c r="W5" s="54"/>
      <c r="X5" s="59">
        <f>+V5-D5</f>
        <v>0</v>
      </c>
      <c r="Y5" s="60"/>
      <c r="Z5" s="59">
        <f>+V5-T5</f>
        <v>0</v>
      </c>
    </row>
    <row r="6" spans="1:30" x14ac:dyDescent="0.3">
      <c r="A6" s="57" t="s">
        <v>71</v>
      </c>
      <c r="B6" s="50">
        <v>9258</v>
      </c>
      <c r="C6" s="50"/>
      <c r="D6" s="51"/>
      <c r="E6" s="50"/>
      <c r="F6" s="52"/>
      <c r="G6" s="50"/>
      <c r="H6" s="58"/>
      <c r="I6" s="61">
        <v>-2214.4</v>
      </c>
      <c r="J6" s="58">
        <v>991</v>
      </c>
      <c r="K6" s="58"/>
      <c r="L6" s="58">
        <v>8000</v>
      </c>
      <c r="M6" s="58">
        <f>1358.5+233.83</f>
        <v>1592.33</v>
      </c>
      <c r="N6" s="58"/>
      <c r="O6" s="58"/>
      <c r="P6" s="58">
        <v>2350</v>
      </c>
      <c r="Q6" s="58"/>
      <c r="R6" s="58">
        <v>4614</v>
      </c>
      <c r="S6" s="58">
        <v>2000</v>
      </c>
      <c r="T6" s="58">
        <f t="shared" si="0"/>
        <v>17332.93</v>
      </c>
      <c r="U6" s="50"/>
      <c r="V6" s="53">
        <v>17333</v>
      </c>
      <c r="W6" s="54"/>
      <c r="X6" s="59">
        <f t="shared" ref="X6:X11" si="1">+V6-D6</f>
        <v>17333</v>
      </c>
      <c r="Y6" s="62"/>
      <c r="Z6" s="59">
        <f t="shared" ref="Z6:Z11" si="2">+V6-T6</f>
        <v>6.9999999999708962E-2</v>
      </c>
    </row>
    <row r="7" spans="1:30" x14ac:dyDescent="0.3">
      <c r="A7" s="57" t="s">
        <v>72</v>
      </c>
      <c r="B7" s="50"/>
      <c r="C7" s="50"/>
      <c r="D7" s="51"/>
      <c r="E7" s="50"/>
      <c r="F7" s="52"/>
      <c r="G7" s="50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>
        <f t="shared" si="0"/>
        <v>0</v>
      </c>
      <c r="U7" s="50"/>
      <c r="V7" s="53"/>
      <c r="W7" s="54"/>
      <c r="X7" s="59"/>
      <c r="Y7" s="62"/>
      <c r="Z7" s="59"/>
    </row>
    <row r="8" spans="1:30" x14ac:dyDescent="0.3">
      <c r="A8" s="57" t="s">
        <v>73</v>
      </c>
      <c r="B8" s="63">
        <v>76</v>
      </c>
      <c r="C8" s="63"/>
      <c r="D8" s="51">
        <v>710</v>
      </c>
      <c r="E8" s="63"/>
      <c r="F8" s="52"/>
      <c r="G8" s="50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>
        <f t="shared" si="0"/>
        <v>0</v>
      </c>
      <c r="U8" s="50"/>
      <c r="V8" s="58">
        <v>710</v>
      </c>
      <c r="W8" s="54"/>
      <c r="X8" s="59">
        <f t="shared" si="1"/>
        <v>0</v>
      </c>
      <c r="Y8" s="60"/>
      <c r="Z8" s="59">
        <f t="shared" si="2"/>
        <v>710</v>
      </c>
    </row>
    <row r="9" spans="1:30" x14ac:dyDescent="0.3">
      <c r="A9" s="57" t="s">
        <v>74</v>
      </c>
      <c r="B9" s="50">
        <v>807</v>
      </c>
      <c r="C9" s="50"/>
      <c r="D9" s="51"/>
      <c r="E9" s="50"/>
      <c r="F9" s="52"/>
      <c r="G9" s="50"/>
      <c r="H9" s="58"/>
      <c r="I9" s="58"/>
      <c r="J9" s="58"/>
      <c r="K9" s="58">
        <v>3.58</v>
      </c>
      <c r="L9" s="58"/>
      <c r="M9" s="58"/>
      <c r="N9" s="58"/>
      <c r="O9" s="58"/>
      <c r="P9" s="58"/>
      <c r="Q9" s="58">
        <v>3.63</v>
      </c>
      <c r="R9" s="58"/>
      <c r="S9" s="58"/>
      <c r="T9" s="58">
        <f t="shared" si="0"/>
        <v>7.21</v>
      </c>
      <c r="U9" s="50"/>
      <c r="V9" s="53">
        <v>7</v>
      </c>
      <c r="W9" s="54"/>
      <c r="X9" s="59">
        <f t="shared" si="1"/>
        <v>7</v>
      </c>
      <c r="Y9" s="64"/>
      <c r="Z9" s="59">
        <f t="shared" si="2"/>
        <v>-0.20999999999999996</v>
      </c>
    </row>
    <row r="10" spans="1:30" x14ac:dyDescent="0.3">
      <c r="A10" s="57"/>
      <c r="B10" s="50"/>
      <c r="C10" s="50"/>
      <c r="D10" s="51"/>
      <c r="E10" s="50"/>
      <c r="F10" s="52"/>
      <c r="G10" s="50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0"/>
      <c r="V10" s="53"/>
      <c r="W10" s="54"/>
      <c r="X10" s="59"/>
      <c r="Y10" s="64"/>
      <c r="Z10" s="59"/>
    </row>
    <row r="11" spans="1:30" s="73" customFormat="1" x14ac:dyDescent="0.3">
      <c r="A11" s="65" t="s">
        <v>93</v>
      </c>
      <c r="B11" s="66">
        <f t="shared" ref="B11" si="3">SUM(B5:B10)</f>
        <v>24132</v>
      </c>
      <c r="C11" s="66"/>
      <c r="D11" s="67">
        <f t="shared" ref="D11:S11" si="4">SUM(D5:D10)</f>
        <v>15653</v>
      </c>
      <c r="E11" s="66"/>
      <c r="F11" s="68">
        <f>SUM(F4:F10)</f>
        <v>0</v>
      </c>
      <c r="G11" s="66"/>
      <c r="H11" s="69">
        <f t="shared" si="4"/>
        <v>7471.5</v>
      </c>
      <c r="I11" s="61">
        <f t="shared" si="4"/>
        <v>-2214.4</v>
      </c>
      <c r="J11" s="69">
        <f t="shared" si="4"/>
        <v>991</v>
      </c>
      <c r="K11" s="69">
        <f t="shared" si="4"/>
        <v>3.58</v>
      </c>
      <c r="L11" s="69">
        <f t="shared" si="4"/>
        <v>8000</v>
      </c>
      <c r="M11" s="69">
        <f t="shared" si="4"/>
        <v>9063.83</v>
      </c>
      <c r="N11" s="69">
        <f t="shared" si="4"/>
        <v>0</v>
      </c>
      <c r="O11" s="69">
        <f t="shared" si="4"/>
        <v>0</v>
      </c>
      <c r="P11" s="69">
        <f t="shared" si="4"/>
        <v>2350</v>
      </c>
      <c r="Q11" s="69">
        <f t="shared" si="4"/>
        <v>3.63</v>
      </c>
      <c r="R11" s="69">
        <f t="shared" si="4"/>
        <v>4614</v>
      </c>
      <c r="S11" s="69">
        <f t="shared" si="4"/>
        <v>2000</v>
      </c>
      <c r="T11" s="69">
        <f t="shared" si="0"/>
        <v>32283.140000000003</v>
      </c>
      <c r="U11" s="66"/>
      <c r="V11" s="69">
        <f>SUM(V5:V10)</f>
        <v>32993</v>
      </c>
      <c r="W11" s="70"/>
      <c r="X11" s="71">
        <f t="shared" si="1"/>
        <v>17340</v>
      </c>
      <c r="Y11" s="70"/>
      <c r="Z11" s="72">
        <f t="shared" si="2"/>
        <v>709.85999999999694</v>
      </c>
    </row>
    <row r="12" spans="1:30" s="80" customFormat="1" x14ac:dyDescent="0.3">
      <c r="A12" s="74"/>
      <c r="B12" s="51"/>
      <c r="C12" s="51"/>
      <c r="D12" s="51"/>
      <c r="E12" s="51"/>
      <c r="F12" s="52"/>
      <c r="G12" s="51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51"/>
      <c r="U12" s="51"/>
      <c r="V12" s="51"/>
      <c r="W12" s="76"/>
      <c r="X12" s="77"/>
      <c r="Y12" s="78"/>
      <c r="Z12" s="79"/>
    </row>
    <row r="13" spans="1:30" x14ac:dyDescent="0.3">
      <c r="A13" s="49" t="s">
        <v>94</v>
      </c>
      <c r="B13" s="50"/>
      <c r="C13" s="50"/>
      <c r="D13" s="51"/>
      <c r="E13" s="50"/>
      <c r="F13" s="52"/>
      <c r="G13" s="50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51"/>
      <c r="U13" s="51"/>
      <c r="V13" s="51"/>
      <c r="W13" s="76"/>
      <c r="X13" s="77"/>
      <c r="Y13" s="78"/>
      <c r="Z13" s="79"/>
    </row>
    <row r="14" spans="1:30" ht="15" customHeight="1" x14ac:dyDescent="0.3">
      <c r="A14" s="57" t="s">
        <v>75</v>
      </c>
      <c r="B14" s="63">
        <v>4024</v>
      </c>
      <c r="C14" s="141">
        <f>SUM(B14:B16)/B33</f>
        <v>0.5593112613393425</v>
      </c>
      <c r="D14" s="51">
        <v>4080</v>
      </c>
      <c r="E14" s="141">
        <f>SUM(D14:D16)/D33</f>
        <v>0.56243980738362764</v>
      </c>
      <c r="F14" s="52"/>
      <c r="G14" s="141" t="str">
        <f>IF(F14=0,"-",SUM(F14:F16)/F33)</f>
        <v>-</v>
      </c>
      <c r="H14" s="58">
        <v>268.35000000000002</v>
      </c>
      <c r="I14" s="58">
        <v>270.20999999999998</v>
      </c>
      <c r="J14" s="58">
        <v>272.52</v>
      </c>
      <c r="K14" s="58">
        <v>270.36</v>
      </c>
      <c r="L14" s="58">
        <v>270.36</v>
      </c>
      <c r="M14" s="58">
        <v>270.36</v>
      </c>
      <c r="N14" s="58">
        <v>270.36</v>
      </c>
      <c r="O14" s="58">
        <v>270.36</v>
      </c>
      <c r="P14" s="58">
        <f>Payments!I49</f>
        <v>270.36</v>
      </c>
      <c r="Q14" s="58">
        <v>270.36</v>
      </c>
      <c r="R14" s="58">
        <v>270.36</v>
      </c>
      <c r="S14" s="58">
        <v>270.36</v>
      </c>
      <c r="T14" s="144">
        <f>SUM(H14:S15)</f>
        <v>4053.1200000000008</v>
      </c>
      <c r="U14" s="141">
        <f>SUM(T14:T16)/T33</f>
        <v>0.30482828789795441</v>
      </c>
      <c r="V14" s="144">
        <v>4053</v>
      </c>
      <c r="W14" s="141">
        <f>SUM(V14:V16)/V33</f>
        <v>0.29860530452523498</v>
      </c>
      <c r="X14" s="139">
        <f t="shared" ref="X14:X31" si="5">+D14-V14</f>
        <v>27</v>
      </c>
      <c r="Y14" s="141">
        <f>SUM(X14:X16)/X33</f>
        <v>1.1728567439262776E-2</v>
      </c>
      <c r="Z14" s="139">
        <f t="shared" ref="Z14:Z31" si="6">+V14-T14</f>
        <v>-0.12000000000080036</v>
      </c>
      <c r="AD14" s="81"/>
    </row>
    <row r="15" spans="1:30" ht="15" customHeight="1" x14ac:dyDescent="0.3">
      <c r="A15" s="57" t="s">
        <v>76</v>
      </c>
      <c r="B15" s="63"/>
      <c r="C15" s="142"/>
      <c r="D15" s="51"/>
      <c r="E15" s="142"/>
      <c r="F15" s="52"/>
      <c r="G15" s="142"/>
      <c r="H15" s="58"/>
      <c r="I15" s="58"/>
      <c r="J15" s="58">
        <v>202.2</v>
      </c>
      <c r="K15" s="58"/>
      <c r="L15" s="58"/>
      <c r="M15" s="58"/>
      <c r="N15" s="58"/>
      <c r="O15" s="58"/>
      <c r="P15" s="58">
        <f>Payments!I51</f>
        <v>404.4</v>
      </c>
      <c r="Q15" s="58"/>
      <c r="R15" s="58"/>
      <c r="S15" s="58">
        <v>202.2</v>
      </c>
      <c r="T15" s="145"/>
      <c r="U15" s="142"/>
      <c r="V15" s="145"/>
      <c r="W15" s="142"/>
      <c r="X15" s="140"/>
      <c r="Y15" s="142"/>
      <c r="Z15" s="140"/>
    </row>
    <row r="16" spans="1:30" ht="15" customHeight="1" x14ac:dyDescent="0.3">
      <c r="A16" s="57" t="s">
        <v>77</v>
      </c>
      <c r="B16" s="63">
        <v>5656</v>
      </c>
      <c r="C16" s="142"/>
      <c r="D16" s="51">
        <v>4680</v>
      </c>
      <c r="E16" s="142"/>
      <c r="F16" s="82"/>
      <c r="G16" s="142"/>
      <c r="H16" s="58">
        <v>312</v>
      </c>
      <c r="I16" s="58">
        <v>325</v>
      </c>
      <c r="J16" s="58">
        <v>338.15</v>
      </c>
      <c r="K16" s="58">
        <v>325.05</v>
      </c>
      <c r="L16" s="58">
        <v>325.05</v>
      </c>
      <c r="M16" s="58">
        <v>325.05</v>
      </c>
      <c r="N16" s="58">
        <v>325.05</v>
      </c>
      <c r="O16" s="58">
        <v>325.05</v>
      </c>
      <c r="P16" s="58">
        <f>Payments!J50</f>
        <v>325.05</v>
      </c>
      <c r="Q16" s="58">
        <v>325.05</v>
      </c>
      <c r="R16" s="58">
        <v>325.05</v>
      </c>
      <c r="S16" s="58">
        <v>325</v>
      </c>
      <c r="T16" s="144">
        <f>SUM(H16:S17)</f>
        <v>4874.9500000000007</v>
      </c>
      <c r="U16" s="142"/>
      <c r="V16" s="144">
        <v>4875</v>
      </c>
      <c r="W16" s="142"/>
      <c r="X16" s="139">
        <f t="shared" si="5"/>
        <v>-195</v>
      </c>
      <c r="Y16" s="142"/>
      <c r="Z16" s="139">
        <f t="shared" si="6"/>
        <v>4.9999999999272404E-2</v>
      </c>
    </row>
    <row r="17" spans="1:26" ht="15" customHeight="1" x14ac:dyDescent="0.3">
      <c r="A17" s="57" t="s">
        <v>78</v>
      </c>
      <c r="B17" s="63"/>
      <c r="C17" s="143"/>
      <c r="D17" s="51"/>
      <c r="E17" s="143"/>
      <c r="F17" s="52"/>
      <c r="G17" s="143"/>
      <c r="H17" s="58"/>
      <c r="I17" s="58"/>
      <c r="J17" s="58">
        <v>243.6</v>
      </c>
      <c r="K17" s="58"/>
      <c r="L17" s="58"/>
      <c r="M17" s="58"/>
      <c r="N17" s="58"/>
      <c r="O17" s="58"/>
      <c r="P17" s="58">
        <f>Payments!J51</f>
        <v>487.2</v>
      </c>
      <c r="Q17" s="58"/>
      <c r="R17" s="58"/>
      <c r="S17" s="58">
        <v>243.6</v>
      </c>
      <c r="T17" s="145"/>
      <c r="U17" s="143"/>
      <c r="V17" s="145"/>
      <c r="W17" s="143"/>
      <c r="X17" s="140"/>
      <c r="Y17" s="143"/>
      <c r="Z17" s="140"/>
    </row>
    <row r="18" spans="1:26" x14ac:dyDescent="0.3">
      <c r="A18" s="57" t="s">
        <v>6</v>
      </c>
      <c r="B18" s="63">
        <v>489</v>
      </c>
      <c r="C18" s="83"/>
      <c r="D18" s="51">
        <v>500</v>
      </c>
      <c r="E18" s="83"/>
      <c r="F18" s="52"/>
      <c r="G18" s="83"/>
      <c r="H18" s="58"/>
      <c r="I18" s="58"/>
      <c r="J18" s="58">
        <v>506.67</v>
      </c>
      <c r="K18" s="58"/>
      <c r="L18" s="58"/>
      <c r="M18" s="58"/>
      <c r="N18" s="58"/>
      <c r="O18" s="58"/>
      <c r="P18" s="58"/>
      <c r="Q18" s="58"/>
      <c r="R18" s="58"/>
      <c r="S18" s="58"/>
      <c r="T18" s="58">
        <f t="shared" ref="T18:T31" si="7">SUM(H18:S18)</f>
        <v>506.67</v>
      </c>
      <c r="U18" s="83"/>
      <c r="V18" s="53">
        <v>507</v>
      </c>
      <c r="W18" s="84"/>
      <c r="X18" s="59">
        <f t="shared" si="5"/>
        <v>-7</v>
      </c>
      <c r="Y18" s="60"/>
      <c r="Z18" s="59">
        <f t="shared" si="6"/>
        <v>0.32999999999998408</v>
      </c>
    </row>
    <row r="19" spans="1:26" x14ac:dyDescent="0.3">
      <c r="A19" s="57" t="s">
        <v>102</v>
      </c>
      <c r="B19" s="63"/>
      <c r="C19" s="63"/>
      <c r="D19" s="51">
        <v>600</v>
      </c>
      <c r="E19" s="63"/>
      <c r="F19" s="52"/>
      <c r="G19" s="50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>
        <f t="shared" si="7"/>
        <v>0</v>
      </c>
      <c r="U19" s="50"/>
      <c r="V19" s="53">
        <v>600</v>
      </c>
      <c r="W19" s="54"/>
      <c r="X19" s="59">
        <f t="shared" si="5"/>
        <v>0</v>
      </c>
      <c r="Y19" s="60"/>
      <c r="Z19" s="59">
        <f t="shared" si="6"/>
        <v>600</v>
      </c>
    </row>
    <row r="20" spans="1:26" x14ac:dyDescent="0.3">
      <c r="A20" s="57" t="s">
        <v>34</v>
      </c>
      <c r="B20" s="63">
        <v>0</v>
      </c>
      <c r="C20" s="63"/>
      <c r="D20" s="51">
        <v>150</v>
      </c>
      <c r="E20" s="63"/>
      <c r="F20" s="52"/>
      <c r="G20" s="50"/>
      <c r="H20" s="58"/>
      <c r="I20" s="58"/>
      <c r="J20" s="58">
        <v>100</v>
      </c>
      <c r="K20" s="58"/>
      <c r="L20" s="58"/>
      <c r="M20" s="58"/>
      <c r="N20" s="58"/>
      <c r="O20" s="58"/>
      <c r="P20" s="58"/>
      <c r="Q20" s="58"/>
      <c r="R20" s="58"/>
      <c r="S20" s="58"/>
      <c r="T20" s="58">
        <f t="shared" si="7"/>
        <v>100</v>
      </c>
      <c r="U20" s="50"/>
      <c r="V20" s="53">
        <v>100</v>
      </c>
      <c r="W20" s="54"/>
      <c r="X20" s="59">
        <f t="shared" si="5"/>
        <v>50</v>
      </c>
      <c r="Y20" s="60"/>
      <c r="Z20" s="59">
        <f t="shared" si="6"/>
        <v>0</v>
      </c>
    </row>
    <row r="21" spans="1:26" x14ac:dyDescent="0.3">
      <c r="A21" s="57" t="s">
        <v>79</v>
      </c>
      <c r="B21" s="63">
        <v>10</v>
      </c>
      <c r="C21" s="63"/>
      <c r="D21" s="51">
        <v>515</v>
      </c>
      <c r="E21" s="63"/>
      <c r="F21" s="52"/>
      <c r="G21" s="50"/>
      <c r="H21" s="58">
        <v>525</v>
      </c>
      <c r="I21" s="58">
        <v>10</v>
      </c>
      <c r="J21" s="58"/>
      <c r="K21" s="58"/>
      <c r="L21" s="58"/>
      <c r="M21" s="58"/>
      <c r="N21" s="58"/>
      <c r="O21" s="58"/>
      <c r="P21" s="58"/>
      <c r="Q21" s="58"/>
      <c r="R21" s="58"/>
      <c r="S21" s="58">
        <v>555</v>
      </c>
      <c r="T21" s="58">
        <f t="shared" si="7"/>
        <v>1090</v>
      </c>
      <c r="U21" s="50"/>
      <c r="V21" s="53">
        <v>1090</v>
      </c>
      <c r="W21" s="54"/>
      <c r="X21" s="59">
        <f t="shared" si="5"/>
        <v>-575</v>
      </c>
      <c r="Y21" s="60"/>
      <c r="Z21" s="59">
        <f t="shared" si="6"/>
        <v>0</v>
      </c>
    </row>
    <row r="22" spans="1:26" x14ac:dyDescent="0.3">
      <c r="A22" s="57" t="s">
        <v>80</v>
      </c>
      <c r="B22" s="63">
        <v>1663</v>
      </c>
      <c r="C22" s="63"/>
      <c r="D22" s="51">
        <v>1000</v>
      </c>
      <c r="E22" s="63"/>
      <c r="F22" s="52"/>
      <c r="G22" s="50"/>
      <c r="H22" s="58">
        <v>677</v>
      </c>
      <c r="I22" s="58"/>
      <c r="J22" s="58"/>
      <c r="K22" s="58">
        <f>96.32+150</f>
        <v>246.32</v>
      </c>
      <c r="L22" s="58"/>
      <c r="M22" s="58"/>
      <c r="N22" s="58"/>
      <c r="O22" s="58">
        <v>5272.8</v>
      </c>
      <c r="P22" s="58"/>
      <c r="Q22" s="58">
        <v>2513.5</v>
      </c>
      <c r="R22" s="58">
        <f>81.13+46.8</f>
        <v>127.92999999999999</v>
      </c>
      <c r="S22" s="58"/>
      <c r="T22" s="58">
        <f t="shared" si="7"/>
        <v>8837.5499999999993</v>
      </c>
      <c r="U22" s="50"/>
      <c r="V22" s="53">
        <v>8838</v>
      </c>
      <c r="W22" s="54"/>
      <c r="X22" s="59">
        <f t="shared" si="5"/>
        <v>-7838</v>
      </c>
      <c r="Y22" s="60"/>
      <c r="Z22" s="59">
        <f t="shared" si="6"/>
        <v>0.4500000000007276</v>
      </c>
    </row>
    <row r="23" spans="1:26" x14ac:dyDescent="0.3">
      <c r="A23" s="57" t="s">
        <v>81</v>
      </c>
      <c r="B23" s="63">
        <v>122</v>
      </c>
      <c r="C23" s="63"/>
      <c r="D23" s="51">
        <v>150</v>
      </c>
      <c r="E23" s="63"/>
      <c r="F23" s="52"/>
      <c r="G23" s="50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>
        <v>45.16</v>
      </c>
      <c r="T23" s="58">
        <f t="shared" si="7"/>
        <v>45.16</v>
      </c>
      <c r="U23" s="50"/>
      <c r="V23" s="53">
        <v>45</v>
      </c>
      <c r="W23" s="54"/>
      <c r="X23" s="59">
        <f t="shared" si="5"/>
        <v>105</v>
      </c>
      <c r="Y23" s="60"/>
      <c r="Z23" s="136">
        <f t="shared" si="6"/>
        <v>-0.15999999999999659</v>
      </c>
    </row>
    <row r="24" spans="1:26" x14ac:dyDescent="0.3">
      <c r="A24" s="57" t="s">
        <v>82</v>
      </c>
      <c r="B24" s="63">
        <v>0</v>
      </c>
      <c r="C24" s="63"/>
      <c r="D24" s="51">
        <v>0</v>
      </c>
      <c r="E24" s="63"/>
      <c r="F24" s="52"/>
      <c r="G24" s="50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>
        <f t="shared" si="7"/>
        <v>0</v>
      </c>
      <c r="U24" s="50"/>
      <c r="V24" s="53">
        <v>0</v>
      </c>
      <c r="W24" s="54"/>
      <c r="X24" s="59">
        <f t="shared" si="5"/>
        <v>0</v>
      </c>
      <c r="Y24" s="60"/>
      <c r="Z24" s="59">
        <f t="shared" si="6"/>
        <v>0</v>
      </c>
    </row>
    <row r="25" spans="1:26" x14ac:dyDescent="0.3">
      <c r="A25" s="57" t="s">
        <v>35</v>
      </c>
      <c r="B25" s="63">
        <v>395</v>
      </c>
      <c r="C25" s="63"/>
      <c r="D25" s="51">
        <v>400</v>
      </c>
      <c r="E25" s="63"/>
      <c r="F25" s="52"/>
      <c r="G25" s="50"/>
      <c r="H25" s="58"/>
      <c r="I25" s="58"/>
      <c r="J25" s="58"/>
      <c r="K25" s="58">
        <v>300</v>
      </c>
      <c r="L25" s="58"/>
      <c r="M25" s="58">
        <v>100</v>
      </c>
      <c r="N25" s="58"/>
      <c r="O25" s="58"/>
      <c r="P25" s="58"/>
      <c r="Q25" s="58"/>
      <c r="R25" s="58"/>
      <c r="S25" s="58"/>
      <c r="T25" s="58">
        <f t="shared" si="7"/>
        <v>400</v>
      </c>
      <c r="U25" s="50"/>
      <c r="V25" s="53">
        <v>400</v>
      </c>
      <c r="W25" s="54"/>
      <c r="X25" s="59">
        <f t="shared" si="5"/>
        <v>0</v>
      </c>
      <c r="Y25" s="60"/>
      <c r="Z25" s="59">
        <f t="shared" si="6"/>
        <v>0</v>
      </c>
    </row>
    <row r="26" spans="1:26" x14ac:dyDescent="0.3">
      <c r="A26" s="57" t="s">
        <v>28</v>
      </c>
      <c r="B26" s="63">
        <v>800</v>
      </c>
      <c r="C26" s="63"/>
      <c r="D26" s="51">
        <v>500</v>
      </c>
      <c r="E26" s="63"/>
      <c r="F26" s="52"/>
      <c r="G26" s="50"/>
      <c r="H26" s="58"/>
      <c r="I26" s="58"/>
      <c r="J26" s="58"/>
      <c r="K26" s="58"/>
      <c r="L26" s="58"/>
      <c r="M26" s="58"/>
      <c r="N26" s="58">
        <v>200</v>
      </c>
      <c r="O26" s="58"/>
      <c r="P26" s="58"/>
      <c r="Q26" s="58"/>
      <c r="R26" s="58"/>
      <c r="S26" s="58"/>
      <c r="T26" s="58">
        <f t="shared" si="7"/>
        <v>200</v>
      </c>
      <c r="U26" s="50"/>
      <c r="V26" s="53">
        <v>200</v>
      </c>
      <c r="W26" s="54"/>
      <c r="X26" s="59">
        <f t="shared" si="5"/>
        <v>300</v>
      </c>
      <c r="Y26" s="60"/>
      <c r="Z26" s="59">
        <f t="shared" si="6"/>
        <v>0</v>
      </c>
    </row>
    <row r="27" spans="1:26" x14ac:dyDescent="0.3">
      <c r="A27" s="57" t="s">
        <v>37</v>
      </c>
      <c r="B27" s="63">
        <v>258</v>
      </c>
      <c r="C27" s="63"/>
      <c r="D27" s="51">
        <v>200</v>
      </c>
      <c r="E27" s="63"/>
      <c r="F27" s="52"/>
      <c r="G27" s="50"/>
      <c r="H27" s="58"/>
      <c r="I27" s="58"/>
      <c r="J27" s="58"/>
      <c r="K27" s="58"/>
      <c r="L27" s="58">
        <v>107</v>
      </c>
      <c r="M27" s="58"/>
      <c r="N27" s="58"/>
      <c r="O27" s="58"/>
      <c r="P27" s="58"/>
      <c r="Q27" s="58">
        <v>97</v>
      </c>
      <c r="R27" s="58"/>
      <c r="S27" s="58"/>
      <c r="T27" s="58">
        <f t="shared" si="7"/>
        <v>204</v>
      </c>
      <c r="U27" s="50"/>
      <c r="V27" s="53">
        <v>204</v>
      </c>
      <c r="W27" s="54"/>
      <c r="X27" s="59">
        <f t="shared" si="5"/>
        <v>-4</v>
      </c>
      <c r="Y27" s="60"/>
      <c r="Z27" s="59">
        <f t="shared" si="6"/>
        <v>0</v>
      </c>
    </row>
    <row r="28" spans="1:26" x14ac:dyDescent="0.3">
      <c r="A28" s="57" t="s">
        <v>83</v>
      </c>
      <c r="B28" s="63">
        <v>20</v>
      </c>
      <c r="C28" s="63"/>
      <c r="D28" s="51">
        <v>250</v>
      </c>
      <c r="E28" s="63"/>
      <c r="F28" s="52"/>
      <c r="G28" s="50"/>
      <c r="H28" s="58"/>
      <c r="I28" s="58"/>
      <c r="J28" s="58"/>
      <c r="K28" s="58"/>
      <c r="L28" s="58"/>
      <c r="M28" s="58"/>
      <c r="N28" s="58"/>
      <c r="O28" s="58"/>
      <c r="P28" s="58"/>
      <c r="Q28" s="58">
        <v>27.77</v>
      </c>
      <c r="R28" s="58"/>
      <c r="S28" s="58"/>
      <c r="T28" s="58">
        <f t="shared" si="7"/>
        <v>27.77</v>
      </c>
      <c r="U28" s="50"/>
      <c r="V28" s="53">
        <v>28</v>
      </c>
      <c r="W28" s="54"/>
      <c r="X28" s="59">
        <f t="shared" si="5"/>
        <v>222</v>
      </c>
      <c r="Y28" s="60"/>
      <c r="Z28" s="59">
        <f t="shared" si="6"/>
        <v>0.23000000000000043</v>
      </c>
    </row>
    <row r="29" spans="1:26" x14ac:dyDescent="0.3">
      <c r="A29" s="57" t="s">
        <v>84</v>
      </c>
      <c r="B29" s="63">
        <v>1426</v>
      </c>
      <c r="C29" s="63"/>
      <c r="D29" s="51">
        <v>550</v>
      </c>
      <c r="E29" s="63"/>
      <c r="F29" s="52"/>
      <c r="G29" s="50"/>
      <c r="H29" s="58"/>
      <c r="I29" s="58"/>
      <c r="J29" s="58">
        <v>21</v>
      </c>
      <c r="K29" s="58"/>
      <c r="L29" s="58"/>
      <c r="M29" s="58"/>
      <c r="N29" s="58">
        <v>165</v>
      </c>
      <c r="O29" s="58">
        <v>23.39</v>
      </c>
      <c r="P29" s="58"/>
      <c r="Q29" s="58"/>
      <c r="R29" s="58"/>
      <c r="S29" s="58"/>
      <c r="T29" s="58">
        <f t="shared" si="7"/>
        <v>209.39</v>
      </c>
      <c r="U29" s="50"/>
      <c r="V29" s="53">
        <v>209</v>
      </c>
      <c r="W29" s="54"/>
      <c r="X29" s="59">
        <f t="shared" si="5"/>
        <v>341</v>
      </c>
      <c r="Y29" s="60"/>
      <c r="Z29" s="59">
        <f t="shared" si="6"/>
        <v>-0.38999999999998636</v>
      </c>
    </row>
    <row r="30" spans="1:26" x14ac:dyDescent="0.3">
      <c r="A30" s="57" t="s">
        <v>85</v>
      </c>
      <c r="B30" s="63">
        <v>1734</v>
      </c>
      <c r="C30" s="63"/>
      <c r="D30" s="51">
        <v>2000</v>
      </c>
      <c r="E30" s="63"/>
      <c r="F30" s="52"/>
      <c r="G30" s="50"/>
      <c r="H30" s="58"/>
      <c r="I30" s="58">
        <v>1237.95</v>
      </c>
      <c r="J30" s="58">
        <v>2176</v>
      </c>
      <c r="K30" s="58">
        <f>78+160</f>
        <v>238</v>
      </c>
      <c r="L30" s="58"/>
      <c r="M30" s="58"/>
      <c r="N30" s="58"/>
      <c r="O30" s="58"/>
      <c r="P30" s="58">
        <f>Payments!N53+Payments!N52</f>
        <v>2390.34</v>
      </c>
      <c r="Q30" s="58"/>
      <c r="R30" s="58">
        <v>954</v>
      </c>
      <c r="S30" s="58">
        <v>53.88</v>
      </c>
      <c r="T30" s="58">
        <f t="shared" si="7"/>
        <v>7050.17</v>
      </c>
      <c r="U30" s="50"/>
      <c r="V30" s="53">
        <v>7060</v>
      </c>
      <c r="W30" s="54"/>
      <c r="X30" s="59">
        <f t="shared" si="5"/>
        <v>-5060</v>
      </c>
      <c r="Y30" s="60"/>
      <c r="Z30" s="59">
        <f t="shared" si="6"/>
        <v>9.8299999999999272</v>
      </c>
    </row>
    <row r="31" spans="1:26" x14ac:dyDescent="0.3">
      <c r="A31" s="57" t="s">
        <v>86</v>
      </c>
      <c r="B31" s="63">
        <v>710</v>
      </c>
      <c r="C31" s="63"/>
      <c r="D31" s="51"/>
      <c r="E31" s="63"/>
      <c r="F31" s="52"/>
      <c r="G31" s="50"/>
      <c r="H31" s="58"/>
      <c r="I31" s="58"/>
      <c r="J31" s="58">
        <f>3.36+435.2+20+247.59</f>
        <v>706.15</v>
      </c>
      <c r="K31" s="58">
        <f>30+15.6+32</f>
        <v>77.599999999999994</v>
      </c>
      <c r="L31" s="58"/>
      <c r="M31" s="58">
        <v>20</v>
      </c>
      <c r="N31" s="58">
        <v>33</v>
      </c>
      <c r="O31" s="58">
        <v>853.32</v>
      </c>
      <c r="P31" s="58"/>
      <c r="Q31" s="58"/>
      <c r="R31" s="58"/>
      <c r="S31" s="58"/>
      <c r="T31" s="58">
        <f t="shared" si="7"/>
        <v>1690.0700000000002</v>
      </c>
      <c r="U31" s="50"/>
      <c r="V31" s="53">
        <v>1690</v>
      </c>
      <c r="W31" s="54"/>
      <c r="X31" s="59">
        <f t="shared" si="5"/>
        <v>-1690</v>
      </c>
      <c r="Y31" s="60"/>
      <c r="Z31" s="59">
        <f t="shared" si="6"/>
        <v>-7.0000000000163709E-2</v>
      </c>
    </row>
    <row r="32" spans="1:26" s="80" customFormat="1" x14ac:dyDescent="0.3">
      <c r="A32" s="85"/>
      <c r="B32" s="86"/>
      <c r="C32" s="86"/>
      <c r="D32" s="87"/>
      <c r="E32" s="86"/>
      <c r="F32" s="88"/>
      <c r="G32" s="87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87"/>
      <c r="V32" s="87"/>
      <c r="W32" s="89"/>
      <c r="X32" s="90"/>
      <c r="Y32" s="91"/>
      <c r="Z32" s="92"/>
    </row>
    <row r="33" spans="1:26" s="73" customFormat="1" ht="15" thickBot="1" x14ac:dyDescent="0.35">
      <c r="A33" s="65" t="s">
        <v>99</v>
      </c>
      <c r="B33" s="93">
        <f>SUM(B14:B32)</f>
        <v>17307</v>
      </c>
      <c r="C33" s="94"/>
      <c r="D33" s="95">
        <f>SUM(D14:D32)</f>
        <v>15575</v>
      </c>
      <c r="E33" s="94"/>
      <c r="F33" s="96">
        <f>SUM(F14:F31)</f>
        <v>0</v>
      </c>
      <c r="G33" s="97"/>
      <c r="H33" s="98">
        <f t="shared" ref="H33:S33" si="8">SUM(H14:H32)</f>
        <v>1782.35</v>
      </c>
      <c r="I33" s="98">
        <f t="shared" si="8"/>
        <v>1843.16</v>
      </c>
      <c r="J33" s="98">
        <f t="shared" si="8"/>
        <v>4566.29</v>
      </c>
      <c r="K33" s="98">
        <f t="shared" si="8"/>
        <v>1457.33</v>
      </c>
      <c r="L33" s="98">
        <f t="shared" si="8"/>
        <v>702.41000000000008</v>
      </c>
      <c r="M33" s="98">
        <f t="shared" si="8"/>
        <v>715.41000000000008</v>
      </c>
      <c r="N33" s="98">
        <f t="shared" si="8"/>
        <v>993.41000000000008</v>
      </c>
      <c r="O33" s="98">
        <f t="shared" si="8"/>
        <v>6744.92</v>
      </c>
      <c r="P33" s="98">
        <f t="shared" si="8"/>
        <v>3877.3500000000004</v>
      </c>
      <c r="Q33" s="98">
        <f t="shared" si="8"/>
        <v>3233.68</v>
      </c>
      <c r="R33" s="98">
        <f t="shared" si="8"/>
        <v>1677.3400000000001</v>
      </c>
      <c r="S33" s="98">
        <f t="shared" si="8"/>
        <v>1695.2</v>
      </c>
      <c r="T33" s="98">
        <f>SUM(H33:S33)</f>
        <v>29288.85</v>
      </c>
      <c r="U33" s="97"/>
      <c r="V33" s="98">
        <f>SUM(V14:V32)</f>
        <v>29899</v>
      </c>
      <c r="W33" s="99"/>
      <c r="X33" s="100">
        <f t="shared" ref="X33" si="9">+D33-V33</f>
        <v>-14324</v>
      </c>
      <c r="Y33" s="99"/>
      <c r="Z33" s="72">
        <f t="shared" ref="Z33" si="10">+V33-T33</f>
        <v>610.15000000000146</v>
      </c>
    </row>
    <row r="34" spans="1:26" x14ac:dyDescent="0.3">
      <c r="B34" s="101"/>
      <c r="C34" s="101"/>
      <c r="D34" s="102"/>
      <c r="E34" s="101"/>
      <c r="F34" s="102"/>
      <c r="G34" s="102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2"/>
      <c r="U34" s="102"/>
      <c r="V34" s="102"/>
      <c r="W34" s="80"/>
      <c r="X34" s="118" t="s">
        <v>156</v>
      </c>
      <c r="Y34" s="104"/>
      <c r="Z34" s="80"/>
    </row>
    <row r="35" spans="1:26" x14ac:dyDescent="0.3">
      <c r="A35" s="39" t="s">
        <v>95</v>
      </c>
      <c r="B35" s="105">
        <f>B11-B33</f>
        <v>6825</v>
      </c>
      <c r="C35" s="106"/>
      <c r="D35" s="105">
        <f t="shared" ref="D35" si="11">D11-D33</f>
        <v>78</v>
      </c>
      <c r="E35" s="106"/>
      <c r="F35" s="105">
        <f>F11-F33</f>
        <v>0</v>
      </c>
      <c r="G35" s="107"/>
      <c r="H35" s="105">
        <f>H11-H33</f>
        <v>5689.15</v>
      </c>
      <c r="I35" s="105">
        <f t="shared" ref="I35:T35" si="12">I11-I33</f>
        <v>-4057.5600000000004</v>
      </c>
      <c r="J35" s="105">
        <f t="shared" si="12"/>
        <v>-3575.29</v>
      </c>
      <c r="K35" s="105">
        <f t="shared" si="12"/>
        <v>-1453.75</v>
      </c>
      <c r="L35" s="105">
        <f t="shared" si="12"/>
        <v>7297.59</v>
      </c>
      <c r="M35" s="105">
        <f t="shared" si="12"/>
        <v>8348.42</v>
      </c>
      <c r="N35" s="105">
        <f t="shared" si="12"/>
        <v>-993.41000000000008</v>
      </c>
      <c r="O35" s="105">
        <f t="shared" si="12"/>
        <v>-6744.92</v>
      </c>
      <c r="P35" s="105">
        <f t="shared" si="12"/>
        <v>-1527.3500000000004</v>
      </c>
      <c r="Q35" s="105">
        <f t="shared" si="12"/>
        <v>-3230.0499999999997</v>
      </c>
      <c r="R35" s="105">
        <f t="shared" si="12"/>
        <v>2936.66</v>
      </c>
      <c r="S35" s="105">
        <f t="shared" si="12"/>
        <v>304.79999999999995</v>
      </c>
      <c r="T35" s="105">
        <f t="shared" si="12"/>
        <v>2994.2900000000045</v>
      </c>
      <c r="U35" s="105"/>
      <c r="V35" s="105">
        <f>V11-V33</f>
        <v>3094</v>
      </c>
      <c r="W35" s="108"/>
      <c r="X35" s="105"/>
      <c r="Y35" s="108"/>
      <c r="Z35" s="108"/>
    </row>
    <row r="36" spans="1:26" x14ac:dyDescent="0.3">
      <c r="A36" s="109"/>
      <c r="B36" s="110"/>
      <c r="C36" s="73"/>
      <c r="D36" s="80"/>
      <c r="E36" s="73"/>
      <c r="F36" s="80"/>
      <c r="H36" s="111" t="s">
        <v>130</v>
      </c>
      <c r="I36" s="112" t="s">
        <v>131</v>
      </c>
      <c r="J36" s="112"/>
      <c r="K36" s="112"/>
      <c r="L36" s="112"/>
      <c r="M36" s="112"/>
      <c r="N36" s="112"/>
      <c r="O36" s="112"/>
      <c r="P36" s="113"/>
      <c r="Q36" s="113"/>
      <c r="R36" s="113"/>
      <c r="S36" s="113"/>
      <c r="T36" s="112"/>
      <c r="X36" s="114"/>
    </row>
    <row r="37" spans="1:26" x14ac:dyDescent="0.3">
      <c r="B37" s="110"/>
      <c r="D37" s="73"/>
      <c r="F37" s="73"/>
      <c r="H37" s="111" t="s">
        <v>132</v>
      </c>
      <c r="I37" s="112" t="s">
        <v>133</v>
      </c>
    </row>
    <row r="38" spans="1:26" x14ac:dyDescent="0.3">
      <c r="B38" s="110"/>
      <c r="C38" s="73"/>
      <c r="D38" s="80"/>
      <c r="E38" s="73"/>
      <c r="F38" s="80"/>
      <c r="H38" s="111" t="s">
        <v>134</v>
      </c>
      <c r="I38" s="112" t="s">
        <v>135</v>
      </c>
    </row>
    <row r="40" spans="1:26" x14ac:dyDescent="0.3">
      <c r="H40" s="111" t="s">
        <v>156</v>
      </c>
      <c r="I40" s="112" t="s">
        <v>157</v>
      </c>
    </row>
  </sheetData>
  <mergeCells count="14">
    <mergeCell ref="C14:C17"/>
    <mergeCell ref="E14:E17"/>
    <mergeCell ref="G14:G17"/>
    <mergeCell ref="U14:U17"/>
    <mergeCell ref="W14:W17"/>
    <mergeCell ref="T14:T15"/>
    <mergeCell ref="T16:T17"/>
    <mergeCell ref="V14:V15"/>
    <mergeCell ref="V16:V17"/>
    <mergeCell ref="X14:X15"/>
    <mergeCell ref="X16:X17"/>
    <mergeCell ref="Z14:Z15"/>
    <mergeCell ref="Z16:Z17"/>
    <mergeCell ref="Y14:Y17"/>
  </mergeCells>
  <pageMargins left="0.23622047244094491" right="0.23622047244094491" top="0.74803149606299213" bottom="0.74803149606299213" header="0.31496062992125984" footer="0.31496062992125984"/>
  <pageSetup paperSize="9" scale="5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981A4-0E65-4653-A3EA-EE1C1881AFB9}">
  <sheetPr>
    <pageSetUpPr fitToPage="1"/>
  </sheetPr>
  <dimension ref="A1:G40"/>
  <sheetViews>
    <sheetView workbookViewId="0">
      <selection activeCell="C2" sqref="C2"/>
    </sheetView>
  </sheetViews>
  <sheetFormatPr defaultRowHeight="14.4" x14ac:dyDescent="0.3"/>
  <cols>
    <col min="1" max="1" width="45.88671875" customWidth="1"/>
    <col min="2" max="2" width="10.5546875" bestFit="1" customWidth="1"/>
    <col min="5" max="5" width="9.109375" style="126"/>
    <col min="7" max="7" width="9.109375" style="126"/>
  </cols>
  <sheetData>
    <row r="1" spans="1:7" x14ac:dyDescent="0.3">
      <c r="A1" s="137" t="s">
        <v>21</v>
      </c>
      <c r="B1" s="137"/>
      <c r="C1" s="137"/>
      <c r="D1" s="119"/>
      <c r="E1" s="121"/>
    </row>
    <row r="2" spans="1:7" x14ac:dyDescent="0.3">
      <c r="A2" s="4"/>
      <c r="B2" s="4"/>
      <c r="C2" s="4"/>
      <c r="D2" s="4"/>
      <c r="E2" s="122"/>
    </row>
    <row r="3" spans="1:7" x14ac:dyDescent="0.3">
      <c r="A3" s="138" t="s">
        <v>158</v>
      </c>
      <c r="B3" s="138"/>
      <c r="C3" s="138"/>
      <c r="D3" s="120"/>
      <c r="E3" s="123"/>
    </row>
    <row r="4" spans="1:7" x14ac:dyDescent="0.3">
      <c r="A4" s="4"/>
      <c r="B4" s="4"/>
      <c r="C4" s="4"/>
      <c r="D4" s="4"/>
      <c r="E4" s="122"/>
    </row>
    <row r="5" spans="1:7" x14ac:dyDescent="0.3">
      <c r="A5" s="4"/>
      <c r="B5" s="4"/>
      <c r="C5" s="8"/>
      <c r="D5" s="4"/>
      <c r="E5" s="122" t="s">
        <v>160</v>
      </c>
      <c r="G5" s="131" t="s">
        <v>162</v>
      </c>
    </row>
    <row r="6" spans="1:7" x14ac:dyDescent="0.3">
      <c r="A6" s="4"/>
      <c r="B6" s="4"/>
      <c r="C6" s="4"/>
      <c r="D6" s="4"/>
      <c r="E6" s="122"/>
    </row>
    <row r="7" spans="1:7" x14ac:dyDescent="0.3">
      <c r="A7" s="5" t="s">
        <v>14</v>
      </c>
      <c r="B7" s="4"/>
      <c r="C7" s="4"/>
      <c r="D7" s="4"/>
      <c r="E7" s="122"/>
    </row>
    <row r="8" spans="1:7" x14ac:dyDescent="0.3">
      <c r="A8" s="4" t="s">
        <v>5</v>
      </c>
      <c r="B8" s="4"/>
      <c r="C8" s="6">
        <v>15204</v>
      </c>
      <c r="D8" s="4"/>
      <c r="E8" s="127">
        <v>14943</v>
      </c>
      <c r="G8" s="132">
        <f>C8-E8</f>
        <v>261</v>
      </c>
    </row>
    <row r="9" spans="1:7" x14ac:dyDescent="0.3">
      <c r="A9" s="4" t="s">
        <v>28</v>
      </c>
      <c r="B9" s="4"/>
      <c r="C9" s="6"/>
      <c r="D9" s="4"/>
      <c r="E9" s="127"/>
      <c r="G9" s="132">
        <f t="shared" ref="G9:G14" si="0">C9-E9</f>
        <v>0</v>
      </c>
    </row>
    <row r="10" spans="1:7" x14ac:dyDescent="0.3">
      <c r="A10" s="4" t="s">
        <v>101</v>
      </c>
      <c r="B10" s="4"/>
      <c r="C10" s="6"/>
      <c r="D10" s="4"/>
      <c r="E10" s="127"/>
      <c r="G10" s="132">
        <f t="shared" si="0"/>
        <v>0</v>
      </c>
    </row>
    <row r="11" spans="1:7" x14ac:dyDescent="0.3">
      <c r="A11" s="4" t="s">
        <v>159</v>
      </c>
      <c r="B11" s="4"/>
      <c r="C11" s="6">
        <v>850</v>
      </c>
      <c r="D11" s="4"/>
      <c r="E11" s="127">
        <v>710</v>
      </c>
      <c r="G11" s="132">
        <f t="shared" si="0"/>
        <v>140</v>
      </c>
    </row>
    <row r="12" spans="1:7" x14ac:dyDescent="0.3">
      <c r="A12" s="4"/>
      <c r="B12" s="4"/>
      <c r="C12" s="6"/>
      <c r="D12" s="4"/>
      <c r="E12" s="127"/>
      <c r="G12" s="132">
        <f t="shared" si="0"/>
        <v>0</v>
      </c>
    </row>
    <row r="13" spans="1:7" x14ac:dyDescent="0.3">
      <c r="A13" s="4"/>
      <c r="B13" s="4"/>
      <c r="C13" s="6"/>
      <c r="D13" s="4"/>
      <c r="E13" s="127"/>
      <c r="G13" s="132">
        <f t="shared" si="0"/>
        <v>0</v>
      </c>
    </row>
    <row r="14" spans="1:7" x14ac:dyDescent="0.3">
      <c r="A14" s="4"/>
      <c r="B14" s="4"/>
      <c r="C14" s="6"/>
      <c r="D14" s="4"/>
      <c r="E14" s="127"/>
      <c r="G14" s="132">
        <f t="shared" si="0"/>
        <v>0</v>
      </c>
    </row>
    <row r="15" spans="1:7" x14ac:dyDescent="0.3">
      <c r="A15" s="5" t="s">
        <v>15</v>
      </c>
      <c r="B15" s="4"/>
      <c r="C15" s="129">
        <f>SUM(C8:C14)</f>
        <v>16054</v>
      </c>
      <c r="D15" s="4"/>
      <c r="E15" s="128">
        <f>SUM(E8:E14)</f>
        <v>15653</v>
      </c>
    </row>
    <row r="16" spans="1:7" x14ac:dyDescent="0.3">
      <c r="A16" s="4"/>
      <c r="B16" s="4"/>
      <c r="C16" s="4"/>
      <c r="D16" s="4"/>
      <c r="E16" s="124"/>
    </row>
    <row r="17" spans="1:7" x14ac:dyDescent="0.3">
      <c r="A17" s="5" t="s">
        <v>16</v>
      </c>
      <c r="B17" s="4"/>
      <c r="C17" s="4"/>
      <c r="D17" s="4"/>
      <c r="E17" s="124"/>
    </row>
    <row r="18" spans="1:7" x14ac:dyDescent="0.3">
      <c r="A18" s="4" t="s">
        <v>26</v>
      </c>
      <c r="B18" s="4"/>
      <c r="C18" s="6">
        <v>4255</v>
      </c>
      <c r="D18" s="4"/>
      <c r="E18" s="127">
        <v>4080</v>
      </c>
      <c r="G18" s="132">
        <f>C18-E18</f>
        <v>175</v>
      </c>
    </row>
    <row r="19" spans="1:7" x14ac:dyDescent="0.3">
      <c r="A19" s="4" t="s">
        <v>27</v>
      </c>
      <c r="B19" s="4"/>
      <c r="C19" s="6">
        <v>4774</v>
      </c>
      <c r="D19" s="4"/>
      <c r="E19" s="127">
        <v>4680</v>
      </c>
      <c r="G19" s="132">
        <f t="shared" ref="G19:G34" si="1">C19-E19</f>
        <v>94</v>
      </c>
    </row>
    <row r="20" spans="1:7" x14ac:dyDescent="0.3">
      <c r="A20" s="4" t="s">
        <v>102</v>
      </c>
      <c r="B20" s="4"/>
      <c r="C20" s="6">
        <v>400</v>
      </c>
      <c r="D20" s="4"/>
      <c r="E20" s="127">
        <v>600</v>
      </c>
      <c r="G20" s="132">
        <f t="shared" si="1"/>
        <v>-200</v>
      </c>
    </row>
    <row r="21" spans="1:7" x14ac:dyDescent="0.3">
      <c r="A21" s="4" t="s">
        <v>30</v>
      </c>
      <c r="B21" s="4"/>
      <c r="C21" s="6">
        <v>550</v>
      </c>
      <c r="D21" s="4"/>
      <c r="E21" s="127">
        <v>515</v>
      </c>
      <c r="G21" s="132">
        <f t="shared" si="1"/>
        <v>35</v>
      </c>
    </row>
    <row r="22" spans="1:7" x14ac:dyDescent="0.3">
      <c r="A22" s="4" t="s">
        <v>28</v>
      </c>
      <c r="B22" s="117"/>
      <c r="C22" s="6">
        <v>500</v>
      </c>
      <c r="D22" s="4"/>
      <c r="E22" s="127">
        <v>500</v>
      </c>
      <c r="G22" s="132">
        <f t="shared" si="1"/>
        <v>0</v>
      </c>
    </row>
    <row r="23" spans="1:7" x14ac:dyDescent="0.3">
      <c r="A23" s="4" t="s">
        <v>6</v>
      </c>
      <c r="B23" s="4"/>
      <c r="C23" s="6">
        <v>600</v>
      </c>
      <c r="D23" s="4"/>
      <c r="E23" s="127">
        <v>500</v>
      </c>
      <c r="G23" s="132">
        <f t="shared" si="1"/>
        <v>100</v>
      </c>
    </row>
    <row r="24" spans="1:7" x14ac:dyDescent="0.3">
      <c r="A24" s="4" t="s">
        <v>34</v>
      </c>
      <c r="B24" s="4"/>
      <c r="C24" s="6">
        <v>150</v>
      </c>
      <c r="D24" s="4"/>
      <c r="E24" s="127">
        <v>150</v>
      </c>
      <c r="G24" s="132">
        <f t="shared" si="1"/>
        <v>0</v>
      </c>
    </row>
    <row r="25" spans="1:7" x14ac:dyDescent="0.3">
      <c r="A25" s="4" t="s">
        <v>35</v>
      </c>
      <c r="B25" s="4"/>
      <c r="C25" s="6">
        <v>425</v>
      </c>
      <c r="D25" s="4"/>
      <c r="E25" s="127">
        <v>400</v>
      </c>
      <c r="G25" s="132">
        <f t="shared" si="1"/>
        <v>25</v>
      </c>
    </row>
    <row r="26" spans="1:7" x14ac:dyDescent="0.3">
      <c r="A26" s="4" t="s">
        <v>36</v>
      </c>
      <c r="B26" s="4"/>
      <c r="C26" s="6">
        <v>150</v>
      </c>
      <c r="D26" s="4"/>
      <c r="E26" s="127">
        <v>150</v>
      </c>
      <c r="G26" s="132">
        <f t="shared" si="1"/>
        <v>0</v>
      </c>
    </row>
    <row r="27" spans="1:7" x14ac:dyDescent="0.3">
      <c r="A27" s="4" t="s">
        <v>37</v>
      </c>
      <c r="B27" s="4"/>
      <c r="C27" s="6">
        <v>550</v>
      </c>
      <c r="D27" s="4"/>
      <c r="E27" s="127">
        <v>200</v>
      </c>
      <c r="G27" s="132">
        <f t="shared" si="1"/>
        <v>350</v>
      </c>
    </row>
    <row r="28" spans="1:7" x14ac:dyDescent="0.3">
      <c r="A28" s="4" t="s">
        <v>39</v>
      </c>
      <c r="B28" s="4"/>
      <c r="C28" s="6">
        <v>550</v>
      </c>
      <c r="D28" s="4"/>
      <c r="E28" s="127">
        <v>550</v>
      </c>
      <c r="G28" s="132">
        <f t="shared" si="1"/>
        <v>0</v>
      </c>
    </row>
    <row r="29" spans="1:7" x14ac:dyDescent="0.3">
      <c r="A29" s="4" t="s">
        <v>38</v>
      </c>
      <c r="B29" s="4"/>
      <c r="C29" s="6">
        <v>1000</v>
      </c>
      <c r="D29" s="4"/>
      <c r="E29" s="127">
        <v>1000</v>
      </c>
      <c r="G29" s="132">
        <f t="shared" si="1"/>
        <v>0</v>
      </c>
    </row>
    <row r="30" spans="1:7" x14ac:dyDescent="0.3">
      <c r="A30" s="4" t="s">
        <v>103</v>
      </c>
      <c r="B30" s="4"/>
      <c r="C30" s="6">
        <v>250</v>
      </c>
      <c r="D30" s="4"/>
      <c r="E30" s="127">
        <v>250</v>
      </c>
      <c r="G30" s="132">
        <f t="shared" si="1"/>
        <v>0</v>
      </c>
    </row>
    <row r="31" spans="1:7" x14ac:dyDescent="0.3">
      <c r="A31" s="4" t="s">
        <v>161</v>
      </c>
      <c r="B31" s="4"/>
      <c r="C31" s="6">
        <v>1900</v>
      </c>
      <c r="D31" s="4"/>
      <c r="E31" s="127">
        <v>2000</v>
      </c>
      <c r="G31" s="132">
        <f t="shared" si="1"/>
        <v>-100</v>
      </c>
    </row>
    <row r="32" spans="1:7" x14ac:dyDescent="0.3">
      <c r="A32" s="4" t="s">
        <v>50</v>
      </c>
      <c r="B32" s="4"/>
      <c r="C32" s="6"/>
      <c r="D32" s="4"/>
      <c r="E32" s="127"/>
      <c r="G32" s="132">
        <f t="shared" si="1"/>
        <v>0</v>
      </c>
    </row>
    <row r="33" spans="1:7" x14ac:dyDescent="0.3">
      <c r="A33" s="4"/>
      <c r="B33" s="4"/>
      <c r="C33" s="6"/>
      <c r="D33" s="4"/>
      <c r="E33" s="127"/>
      <c r="G33" s="132">
        <f t="shared" si="1"/>
        <v>0</v>
      </c>
    </row>
    <row r="34" spans="1:7" x14ac:dyDescent="0.3">
      <c r="A34" s="5" t="s">
        <v>17</v>
      </c>
      <c r="B34" s="4"/>
      <c r="C34" s="129">
        <f>SUM(C18:C33)</f>
        <v>16054</v>
      </c>
      <c r="D34" s="4"/>
      <c r="E34" s="128">
        <f>SUM(E18:E33)</f>
        <v>15575</v>
      </c>
      <c r="G34" s="132">
        <f t="shared" si="1"/>
        <v>479</v>
      </c>
    </row>
    <row r="35" spans="1:7" x14ac:dyDescent="0.3">
      <c r="A35" s="4"/>
      <c r="B35" s="4"/>
      <c r="C35" s="4"/>
      <c r="D35" s="4"/>
      <c r="E35" s="125"/>
    </row>
    <row r="36" spans="1:7" ht="15" thickBot="1" x14ac:dyDescent="0.35">
      <c r="A36" s="5" t="s">
        <v>18</v>
      </c>
      <c r="B36" s="4"/>
      <c r="C36" s="130">
        <f>C15-C34</f>
        <v>0</v>
      </c>
      <c r="D36" s="4"/>
      <c r="E36" s="128">
        <f>E15-E34</f>
        <v>78</v>
      </c>
    </row>
    <row r="37" spans="1:7" x14ac:dyDescent="0.3">
      <c r="A37" s="4"/>
      <c r="B37" s="4"/>
      <c r="C37" s="4"/>
      <c r="D37" s="4"/>
      <c r="E37" s="122"/>
    </row>
    <row r="38" spans="1:7" x14ac:dyDescent="0.3">
      <c r="A38" s="4"/>
      <c r="B38" s="4"/>
      <c r="C38" s="4"/>
      <c r="D38" s="4"/>
      <c r="E38" s="122"/>
    </row>
    <row r="39" spans="1:7" x14ac:dyDescent="0.3">
      <c r="B39" s="133"/>
      <c r="C39" s="4"/>
      <c r="D39" s="4"/>
      <c r="E39" s="122"/>
    </row>
    <row r="40" spans="1:7" x14ac:dyDescent="0.3">
      <c r="A40" s="133"/>
      <c r="B40" s="133"/>
      <c r="C40" s="4"/>
      <c r="D40" s="4"/>
      <c r="E40" s="122"/>
    </row>
  </sheetData>
  <mergeCells count="2">
    <mergeCell ref="A1:C1"/>
    <mergeCell ref="A3:C3"/>
  </mergeCells>
  <pageMargins left="0.7" right="0.7" top="0.75" bottom="0.75" header="0.3" footer="0.3"/>
  <pageSetup paperSize="9" scale="8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BankRec</vt:lpstr>
      <vt:lpstr>Receipts</vt:lpstr>
      <vt:lpstr>Payments</vt:lpstr>
      <vt:lpstr>Inc&amp;Exp</vt:lpstr>
      <vt:lpstr>New</vt:lpstr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</dc:creator>
  <cp:lastModifiedBy>Fiona Hill</cp:lastModifiedBy>
  <cp:lastPrinted>2018-05-15T06:04:47Z</cp:lastPrinted>
  <dcterms:created xsi:type="dcterms:W3CDTF">2010-10-19T15:22:12Z</dcterms:created>
  <dcterms:modified xsi:type="dcterms:W3CDTF">2018-05-15T06:04:56Z</dcterms:modified>
</cp:coreProperties>
</file>